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R &amp; Strategy\FY26\Q2FY26\Factsheet\Final\"/>
    </mc:Choice>
  </mc:AlternateContent>
  <xr:revisionPtr revIDLastSave="0" documentId="13_ncr:1_{0E46C5D0-A4B5-438A-85C4-E653297386E9}" xr6:coauthVersionLast="47" xr6:coauthVersionMax="47" xr10:uidLastSave="{00000000-0000-0000-0000-000000000000}"/>
  <bookViews>
    <workbookView xWindow="-108" yWindow="-108" windowWidth="23256" windowHeight="12456" xr2:uid="{CA679E0A-484E-4A4A-A62B-E892F0DDAB8A}"/>
  </bookViews>
  <sheets>
    <sheet name="Index" sheetId="3" r:id="rId1"/>
    <sheet name="P&amp;L" sheetId="18" r:id="rId2"/>
    <sheet name="BS" sheetId="21" r:id="rId3"/>
    <sheet name="Operational" sheetId="9" r:id="rId4"/>
    <sheet name="Credit Quality" sheetId="22" r:id="rId5"/>
    <sheet name="Yields &amp; Ratios" sheetId="20" r:id="rId6"/>
    <sheet name="Liabilities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9" i="7" l="1"/>
  <c r="N18" i="7"/>
  <c r="N17" i="7"/>
  <c r="N16" i="7"/>
  <c r="N15" i="7"/>
  <c r="N14" i="7"/>
  <c r="N13" i="7"/>
  <c r="N11" i="7"/>
  <c r="Y6" i="20" l="1"/>
  <c r="Y5" i="20"/>
  <c r="X7" i="20"/>
  <c r="X6" i="20"/>
  <c r="X5" i="20"/>
  <c r="N7" i="20" l="1"/>
  <c r="Y7" i="20" l="1"/>
  <c r="N76" i="9"/>
  <c r="N75" i="9"/>
  <c r="N74" i="9"/>
  <c r="N14" i="9"/>
  <c r="N13" i="9"/>
  <c r="N8" i="9"/>
  <c r="N7" i="9"/>
  <c r="N27" i="9" l="1"/>
  <c r="N26" i="9"/>
  <c r="N25" i="9"/>
  <c r="N24" i="9"/>
  <c r="N23" i="9"/>
  <c r="N22" i="9"/>
  <c r="M11" i="7" l="1"/>
  <c r="M19" i="7" s="1"/>
  <c r="M27" i="9"/>
  <c r="M26" i="9"/>
  <c r="M25" i="9"/>
  <c r="M24" i="9"/>
  <c r="M23" i="9"/>
  <c r="M22" i="9"/>
  <c r="M16" i="7" l="1"/>
  <c r="M17" i="7"/>
  <c r="M18" i="7"/>
  <c r="M13" i="7"/>
  <c r="M14" i="7"/>
  <c r="M15" i="7"/>
  <c r="C8" i="9"/>
  <c r="M7" i="20"/>
  <c r="M76" i="9"/>
  <c r="M75" i="9" l="1"/>
  <c r="M74" i="9"/>
  <c r="N77" i="9" s="1"/>
  <c r="N78" i="9" s="1"/>
  <c r="M14" i="9"/>
  <c r="M13" i="9"/>
  <c r="M8" i="9"/>
  <c r="M7" i="9"/>
  <c r="T14" i="9" l="1"/>
  <c r="T13" i="9"/>
  <c r="T8" i="9"/>
  <c r="T7" i="9"/>
  <c r="L7" i="9"/>
  <c r="L8" i="9"/>
  <c r="V11" i="7" l="1"/>
  <c r="L11" i="7"/>
  <c r="V18" i="7" s="1"/>
  <c r="V6" i="20"/>
  <c r="V5" i="20"/>
  <c r="V19" i="7" l="1"/>
  <c r="L14" i="7"/>
  <c r="V16" i="7"/>
  <c r="L18" i="7"/>
  <c r="V15" i="7"/>
  <c r="L16" i="7"/>
  <c r="V13" i="7"/>
  <c r="V17" i="7"/>
  <c r="L15" i="7"/>
  <c r="L19" i="7"/>
  <c r="L13" i="7"/>
  <c r="L17" i="7"/>
  <c r="V14" i="7"/>
  <c r="V7" i="20" l="1"/>
  <c r="L7" i="20"/>
  <c r="T76" i="9"/>
  <c r="T75" i="9"/>
  <c r="L76" i="9"/>
  <c r="L75" i="9"/>
  <c r="L74" i="9"/>
  <c r="M77" i="9" s="1"/>
  <c r="M78" i="9" s="1"/>
  <c r="L14" i="9"/>
  <c r="L13" i="9"/>
  <c r="T74" i="9" l="1"/>
  <c r="K7" i="20" l="1"/>
  <c r="K11" i="7" l="1"/>
  <c r="K19" i="7" s="1"/>
  <c r="K16" i="7" l="1"/>
  <c r="K17" i="7"/>
  <c r="K18" i="7"/>
  <c r="K13" i="7"/>
  <c r="K14" i="7"/>
  <c r="K15" i="7"/>
  <c r="K76" i="9"/>
  <c r="K75" i="9"/>
  <c r="K74" i="9"/>
  <c r="L77" i="9" s="1"/>
  <c r="L78" i="9" s="1"/>
  <c r="K14" i="9" l="1"/>
  <c r="K13" i="9"/>
  <c r="K8" i="9"/>
  <c r="K7" i="9"/>
  <c r="I68" i="9" l="1"/>
  <c r="J7" i="20" l="1"/>
  <c r="J11" i="7" l="1"/>
  <c r="J16" i="7" l="1"/>
  <c r="J15" i="7"/>
  <c r="J19" i="7"/>
  <c r="J18" i="7"/>
  <c r="J14" i="7"/>
  <c r="J13" i="7"/>
  <c r="J17" i="7"/>
  <c r="J76" i="9"/>
  <c r="J74" i="9"/>
  <c r="K77" i="9" s="1"/>
  <c r="K78" i="9" s="1"/>
  <c r="J68" i="9"/>
  <c r="J16" i="9"/>
  <c r="J14" i="9"/>
  <c r="J13" i="9"/>
  <c r="J8" i="9"/>
  <c r="J7" i="9"/>
  <c r="J75" i="9" l="1"/>
  <c r="C74" i="9"/>
  <c r="D74" i="9"/>
  <c r="D75" i="9"/>
  <c r="D76" i="9"/>
  <c r="D77" i="9" l="1"/>
  <c r="D78" i="9" s="1"/>
  <c r="I76" i="9"/>
  <c r="H76" i="9"/>
  <c r="G76" i="9"/>
  <c r="F76" i="9"/>
  <c r="E76" i="9"/>
  <c r="I75" i="9"/>
  <c r="H75" i="9"/>
  <c r="G75" i="9"/>
  <c r="F75" i="9"/>
  <c r="E75" i="9"/>
  <c r="I74" i="9"/>
  <c r="H74" i="9"/>
  <c r="G74" i="9"/>
  <c r="F74" i="9"/>
  <c r="E74" i="9"/>
  <c r="F77" i="9" l="1"/>
  <c r="F78" i="9" s="1"/>
  <c r="G77" i="9"/>
  <c r="G78" i="9" s="1"/>
  <c r="H77" i="9"/>
  <c r="H78" i="9" s="1"/>
  <c r="E77" i="9"/>
  <c r="E78" i="9" s="1"/>
  <c r="I77" i="9"/>
  <c r="I78" i="9" s="1"/>
  <c r="J77" i="9"/>
  <c r="J78" i="9" s="1"/>
  <c r="P78" i="9" l="1"/>
  <c r="S76" i="9"/>
  <c r="R76" i="9"/>
  <c r="Q76" i="9"/>
  <c r="P76" i="9"/>
  <c r="S75" i="9"/>
  <c r="R75" i="9"/>
  <c r="Q75" i="9"/>
  <c r="P75" i="9"/>
  <c r="I7" i="9"/>
  <c r="I8" i="9"/>
  <c r="I7" i="20" l="1"/>
  <c r="I11" i="7" l="1"/>
  <c r="I14" i="9" l="1"/>
  <c r="I13" i="9"/>
  <c r="S4" i="9"/>
  <c r="U7" i="20"/>
  <c r="H7" i="20"/>
  <c r="S74" i="9" l="1"/>
  <c r="T77" i="9" s="1"/>
  <c r="T78" i="9" s="1"/>
  <c r="H7" i="9"/>
  <c r="G7" i="9"/>
  <c r="F7" i="9"/>
  <c r="E7" i="9"/>
  <c r="D7" i="9"/>
  <c r="C7" i="9"/>
  <c r="S71" i="9" l="1"/>
  <c r="S70" i="9"/>
  <c r="H68" i="9"/>
  <c r="U11" i="7"/>
  <c r="U19" i="7" s="1"/>
  <c r="H11" i="7"/>
  <c r="H14" i="9" l="1"/>
  <c r="H13" i="9"/>
  <c r="S68" i="9"/>
  <c r="S20" i="9" l="1"/>
  <c r="S19" i="9"/>
  <c r="S5" i="9"/>
  <c r="S7" i="9" l="1"/>
  <c r="S8" i="9"/>
  <c r="S14" i="9"/>
  <c r="S13" i="9"/>
  <c r="H8" i="9"/>
  <c r="P4" i="9"/>
  <c r="P74" i="9" s="1"/>
  <c r="P5" i="9"/>
  <c r="P11" i="9"/>
  <c r="P12" i="9"/>
  <c r="P68" i="9"/>
  <c r="P33" i="9" l="1"/>
  <c r="P7" i="9"/>
  <c r="P29" i="9"/>
  <c r="P31" i="9"/>
  <c r="P13" i="9"/>
  <c r="P32" i="9"/>
  <c r="P34" i="9"/>
  <c r="P30" i="9"/>
  <c r="P14" i="9"/>
  <c r="P8" i="9"/>
  <c r="T7" i="20"/>
  <c r="S7" i="20"/>
  <c r="R7" i="20"/>
  <c r="Q7" i="20"/>
  <c r="P7" i="20"/>
  <c r="G7" i="20"/>
  <c r="F7" i="20"/>
  <c r="E7" i="20"/>
  <c r="D7" i="20"/>
  <c r="C7" i="20"/>
  <c r="Q5" i="9" l="1"/>
  <c r="Q11" i="7"/>
  <c r="P11" i="7"/>
  <c r="Q19" i="7" l="1"/>
  <c r="P19" i="7"/>
  <c r="G8" i="9"/>
  <c r="F8" i="9"/>
  <c r="E8" i="9"/>
  <c r="D8" i="9"/>
  <c r="R19" i="7" l="1"/>
  <c r="T19" i="7"/>
  <c r="S11" i="7" l="1"/>
  <c r="S19" i="7" s="1"/>
  <c r="G11" i="7"/>
  <c r="F11" i="7"/>
  <c r="E11" i="7"/>
  <c r="D11" i="7"/>
  <c r="C11" i="7"/>
  <c r="Q68" i="9" l="1"/>
  <c r="F68" i="9"/>
  <c r="E68" i="9"/>
  <c r="D68" i="9"/>
  <c r="C68" i="9"/>
  <c r="G68" i="9"/>
  <c r="R68" i="9"/>
  <c r="Q12" i="9"/>
  <c r="Q11" i="9"/>
  <c r="R12" i="9"/>
  <c r="R11" i="9"/>
  <c r="Q4" i="9"/>
  <c r="Q74" i="9" s="1"/>
  <c r="Q77" i="9" s="1"/>
  <c r="R4" i="9"/>
  <c r="R74" i="9" l="1"/>
  <c r="S77" i="9" s="1"/>
  <c r="Q78" i="9"/>
  <c r="R7" i="9"/>
  <c r="Q7" i="9"/>
  <c r="R8" i="9"/>
  <c r="Q8" i="9"/>
  <c r="R34" i="9"/>
  <c r="Q30" i="9"/>
  <c r="Q34" i="9"/>
  <c r="R32" i="9"/>
  <c r="R29" i="9"/>
  <c r="R33" i="9"/>
  <c r="Q31" i="9"/>
  <c r="R30" i="9"/>
  <c r="Q32" i="9"/>
  <c r="R31" i="9"/>
  <c r="Q29" i="9"/>
  <c r="Q33" i="9"/>
  <c r="Q13" i="9"/>
  <c r="R14" i="9"/>
  <c r="R13" i="9"/>
  <c r="Q14" i="9"/>
  <c r="R77" i="9" l="1"/>
  <c r="R78" i="9" s="1"/>
  <c r="S78" i="9"/>
  <c r="G34" i="9"/>
  <c r="F34" i="9"/>
  <c r="E34" i="9"/>
  <c r="G33" i="9"/>
  <c r="F33" i="9"/>
  <c r="E33" i="9"/>
  <c r="G32" i="9"/>
  <c r="F32" i="9"/>
  <c r="E32" i="9"/>
  <c r="G31" i="9"/>
  <c r="F31" i="9"/>
  <c r="E31" i="9"/>
  <c r="G30" i="9"/>
  <c r="F30" i="9"/>
  <c r="E30" i="9"/>
  <c r="G29" i="9"/>
  <c r="F29" i="9"/>
  <c r="E29" i="9"/>
  <c r="D34" i="9"/>
  <c r="D33" i="9"/>
  <c r="D32" i="9"/>
  <c r="D31" i="9"/>
  <c r="D30" i="9"/>
  <c r="D29" i="9"/>
  <c r="C34" i="9"/>
  <c r="C33" i="9"/>
  <c r="C32" i="9"/>
  <c r="C31" i="9"/>
  <c r="C30" i="9"/>
  <c r="C29" i="9"/>
  <c r="F14" i="9"/>
  <c r="E14" i="9"/>
  <c r="D14" i="9"/>
  <c r="C14" i="9"/>
  <c r="F13" i="9"/>
  <c r="E13" i="9"/>
  <c r="D13" i="9"/>
  <c r="C13" i="9"/>
  <c r="G14" i="9"/>
  <c r="G13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tc={14C3ABF2-5157-4740-8209-FCD9C0B182C2}</author>
  </authors>
  <commentList>
    <comment ref="B13" authorId="0" shapeId="0" xr:uid="{14C3ABF2-5157-4740-8209-FCD9C0B182C2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Includes investment in subsidiary of Rs. 12 Crs from June'22 
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tc={5B910E49-A257-4C2F-BC49-18613C1634A5}</author>
  </authors>
  <commentList>
    <comment ref="B4" authorId="0" shapeId="0" xr:uid="{5B910E49-A257-4C2F-BC49-18613C1634A5}">
      <text>
        <t>[Threaded comment]
Your version of Excel allows you to read this threaded comment; however, any edits to it will get removed if the file is opened in a newer version of Excel. Learn more: https://go.microsoft.com/fwlink/?linkid=870924
Comment:
    AUM includes Direct Assignments and excluding Bank's share of Co-Lending Portfolio</t>
      </text>
    </comment>
  </commentList>
</comments>
</file>

<file path=xl/sharedStrings.xml><?xml version="1.0" encoding="utf-8"?>
<sst xmlns="http://schemas.openxmlformats.org/spreadsheetml/2006/main" count="372" uniqueCount="200">
  <si>
    <t>FY21</t>
  </si>
  <si>
    <t>FY22</t>
  </si>
  <si>
    <t>FY23</t>
  </si>
  <si>
    <t>Total Income</t>
  </si>
  <si>
    <t>Housing</t>
  </si>
  <si>
    <t>LAP</t>
  </si>
  <si>
    <t xml:space="preserve">AUM </t>
  </si>
  <si>
    <t xml:space="preserve">AUM Mix </t>
  </si>
  <si>
    <t>Customer Segment</t>
  </si>
  <si>
    <t>Salaried</t>
  </si>
  <si>
    <t>Self Employed</t>
  </si>
  <si>
    <t>&gt;25 Lakhs</t>
  </si>
  <si>
    <t>Q2FY24</t>
  </si>
  <si>
    <t>Q1FY24</t>
  </si>
  <si>
    <t>Rajasthan</t>
  </si>
  <si>
    <t>Maharashtra</t>
  </si>
  <si>
    <t>Madhya Pradesh</t>
  </si>
  <si>
    <t>Karnataka</t>
  </si>
  <si>
    <t>Gujarat</t>
  </si>
  <si>
    <t>Uttar Pradesh</t>
  </si>
  <si>
    <t>Tamil Nadu</t>
  </si>
  <si>
    <t>Uttarakhand</t>
  </si>
  <si>
    <t>Delhi</t>
  </si>
  <si>
    <t>Haryana</t>
  </si>
  <si>
    <t>Telangana</t>
  </si>
  <si>
    <t>Chhattisgarh</t>
  </si>
  <si>
    <t>Andhra Pradesh</t>
  </si>
  <si>
    <t>Punjab</t>
  </si>
  <si>
    <t>Orissa</t>
  </si>
  <si>
    <t>State Wise AUM (%)</t>
  </si>
  <si>
    <t>Total</t>
  </si>
  <si>
    <t>Balance Sheet</t>
  </si>
  <si>
    <t>Investments</t>
  </si>
  <si>
    <t>NCD</t>
  </si>
  <si>
    <t>Total Borrowings</t>
  </si>
  <si>
    <t>Q4FY23</t>
  </si>
  <si>
    <t>Q3FY23</t>
  </si>
  <si>
    <t xml:space="preserve">NHB </t>
  </si>
  <si>
    <t>Geographic Distribution (branches)</t>
  </si>
  <si>
    <t>Q3FY24</t>
  </si>
  <si>
    <t>Balance Sheet (Rs. Crs)</t>
  </si>
  <si>
    <t xml:space="preserve">Disbursements </t>
  </si>
  <si>
    <t>FY20</t>
  </si>
  <si>
    <t>Profit &amp; Loss Statement</t>
  </si>
  <si>
    <t>Operational Data</t>
  </si>
  <si>
    <t>Operational</t>
  </si>
  <si>
    <t>Collection Efficiency</t>
  </si>
  <si>
    <t>Interest Income on loans</t>
  </si>
  <si>
    <t>Net gain on direct assignments</t>
  </si>
  <si>
    <t>Other income</t>
  </si>
  <si>
    <t>Net Total Income</t>
  </si>
  <si>
    <t>Pre-Provisioning Operating Profit</t>
  </si>
  <si>
    <t>Credit Cost</t>
  </si>
  <si>
    <t>Profit before Tax</t>
  </si>
  <si>
    <t>Tax Expense</t>
  </si>
  <si>
    <t>Profit after Tax</t>
  </si>
  <si>
    <t xml:space="preserve">Basic EPS </t>
  </si>
  <si>
    <t>Diluted EPS</t>
  </si>
  <si>
    <t>Sources of Funds</t>
  </si>
  <si>
    <t>Share Capital</t>
  </si>
  <si>
    <t>Reserves &amp; Surplus</t>
  </si>
  <si>
    <t xml:space="preserve">Borrowings </t>
  </si>
  <si>
    <t xml:space="preserve">Other liabilities &amp; provisions </t>
  </si>
  <si>
    <t>Application of Funds</t>
  </si>
  <si>
    <t>Loan Assets</t>
  </si>
  <si>
    <t>Fixed Assets</t>
  </si>
  <si>
    <t>Liquid Assets</t>
  </si>
  <si>
    <t>Other Assets</t>
  </si>
  <si>
    <t>Net Stage 3</t>
  </si>
  <si>
    <t>No of States</t>
  </si>
  <si>
    <t>Operating Expenses to Average Total Assets</t>
  </si>
  <si>
    <t>Credit cost to Average Total Assets</t>
  </si>
  <si>
    <t>PBT to Average Total Assets</t>
  </si>
  <si>
    <t>ROA (PAT to Average Total Assets)</t>
  </si>
  <si>
    <t>Leverage (Average Total Assets to Average Net Worth)</t>
  </si>
  <si>
    <t>ROE (PAT to Average Net Worth)</t>
  </si>
  <si>
    <t>Cost to Income</t>
  </si>
  <si>
    <t>Operating expenses / AUM</t>
  </si>
  <si>
    <t>CRAR (%)</t>
  </si>
  <si>
    <t>Book Value Per Share</t>
  </si>
  <si>
    <t>Total Employees</t>
  </si>
  <si>
    <t>&gt;5 Lakh to 10 Lakh</t>
  </si>
  <si>
    <t>&gt;10 to 15 Lakhs</t>
  </si>
  <si>
    <t>&gt;15  to 20 Lakhs</t>
  </si>
  <si>
    <t>&gt;20 to 25 Lakhs</t>
  </si>
  <si>
    <t>Particulars</t>
  </si>
  <si>
    <t>FY19</t>
  </si>
  <si>
    <t>Particular</t>
  </si>
  <si>
    <t>Housing %</t>
  </si>
  <si>
    <t>LAP %</t>
  </si>
  <si>
    <t>≤5 Lakhs</t>
  </si>
  <si>
    <t>Fees income</t>
  </si>
  <si>
    <t>Others</t>
  </si>
  <si>
    <t>Ticket Size AUM Split</t>
  </si>
  <si>
    <t>Direct Assigned Assets/ AUM</t>
  </si>
  <si>
    <t>Direct Assignment drawn-down during the period</t>
  </si>
  <si>
    <t>Disbursements</t>
  </si>
  <si>
    <t>ECB</t>
  </si>
  <si>
    <t>PTC</t>
  </si>
  <si>
    <t>AUM</t>
  </si>
  <si>
    <t>Loans Assets</t>
  </si>
  <si>
    <t>Gross Carrying Amount</t>
  </si>
  <si>
    <t>Direct Assignement Portfolio (Bank Share)</t>
  </si>
  <si>
    <t>Co-Lending Portfolio (Bank Share)</t>
  </si>
  <si>
    <t>Banks &amp; FI</t>
  </si>
  <si>
    <t>DA (of balance sheet)</t>
  </si>
  <si>
    <t>CARE</t>
  </si>
  <si>
    <t>ICRA</t>
  </si>
  <si>
    <t>Long Term Credit Rating (Standalone)</t>
  </si>
  <si>
    <t>Income from Liquid Investments (Treasury)</t>
  </si>
  <si>
    <t>(-) Direct Assignment</t>
  </si>
  <si>
    <t>(+) Accrued Interest</t>
  </si>
  <si>
    <t>(-) Ammortised processing fees (EIR under IND AS)</t>
  </si>
  <si>
    <t>(-) ECL Provision</t>
  </si>
  <si>
    <r>
      <t xml:space="preserve">Funding Profile (%) </t>
    </r>
    <r>
      <rPr>
        <sz val="11"/>
        <color theme="1"/>
        <rFont val="Calibri"/>
        <family val="2"/>
        <scheme val="minor"/>
      </rPr>
      <t>(as at period end)</t>
    </r>
  </si>
  <si>
    <r>
      <t xml:space="preserve">Funding Profile </t>
    </r>
    <r>
      <rPr>
        <sz val="11"/>
        <color theme="1"/>
        <rFont val="Calibri"/>
        <family val="2"/>
        <scheme val="minor"/>
      </rPr>
      <t>(as at period end)</t>
    </r>
  </si>
  <si>
    <t>% Portfolio in Stage 3</t>
  </si>
  <si>
    <t>Gross Stage 2</t>
  </si>
  <si>
    <t>% Portfolio in Stage 2</t>
  </si>
  <si>
    <t>Net Stage 2</t>
  </si>
  <si>
    <t>Gross Stage 1</t>
  </si>
  <si>
    <t>% Portfolio in Stage 1</t>
  </si>
  <si>
    <t>Net Stage 1</t>
  </si>
  <si>
    <t>Gross Stage 1,2 &amp; 3</t>
  </si>
  <si>
    <t>Reconciliation of AUM to Loan Assets</t>
  </si>
  <si>
    <t>Operating Expense</t>
  </si>
  <si>
    <t>Payroll Cost</t>
  </si>
  <si>
    <t>Admin Cost</t>
  </si>
  <si>
    <t>Dec'22</t>
  </si>
  <si>
    <t>Mar'23</t>
  </si>
  <si>
    <t>June'23</t>
  </si>
  <si>
    <t>Sep'23</t>
  </si>
  <si>
    <t>Dec'23</t>
  </si>
  <si>
    <t>(-) Securitised Assets</t>
  </si>
  <si>
    <t>Avg Total Assets</t>
  </si>
  <si>
    <t>A (Stable)</t>
  </si>
  <si>
    <t>A (Positive)</t>
  </si>
  <si>
    <t>A+ (Stable)</t>
  </si>
  <si>
    <t>A+ (Positive)</t>
  </si>
  <si>
    <t>For any queries on the financials &amp; investor related information of the Company, email us at investorrelations@indiashelter.in</t>
  </si>
  <si>
    <t>Index</t>
  </si>
  <si>
    <t>Credit Quality</t>
  </si>
  <si>
    <t>Yields, Margins &amp; Ratios</t>
  </si>
  <si>
    <t>Liabilities</t>
  </si>
  <si>
    <t>Leverage (Closing)</t>
  </si>
  <si>
    <t>Avg Net Worth</t>
  </si>
  <si>
    <t>Avg AUM</t>
  </si>
  <si>
    <t>Avg Borrowing</t>
  </si>
  <si>
    <t>Spread</t>
  </si>
  <si>
    <t>CoB</t>
  </si>
  <si>
    <t xml:space="preserve">Yield </t>
  </si>
  <si>
    <r>
      <t xml:space="preserve">Margins </t>
    </r>
    <r>
      <rPr>
        <sz val="11"/>
        <color theme="1"/>
        <rFont val="Calibri"/>
        <family val="2"/>
        <scheme val="minor"/>
      </rPr>
      <t>(as at period end)</t>
    </r>
  </si>
  <si>
    <t>RoE Tree</t>
  </si>
  <si>
    <t>Ratios</t>
  </si>
  <si>
    <t xml:space="preserve">Gross Stage 3 </t>
  </si>
  <si>
    <t>ECL Provision Stage 3</t>
  </si>
  <si>
    <t xml:space="preserve">Provision Coverage Ration (PCR) – Stage 3 </t>
  </si>
  <si>
    <t>ECL Provision Stage 2</t>
  </si>
  <si>
    <t xml:space="preserve">Provision Coverage Ration (PCR) – Stage 2 </t>
  </si>
  <si>
    <t>ECL Provision Stage 1</t>
  </si>
  <si>
    <t>ECL Provision</t>
  </si>
  <si>
    <t>Total ECL Provision (%)</t>
  </si>
  <si>
    <t>GNPA</t>
  </si>
  <si>
    <t>NNPA</t>
  </si>
  <si>
    <t>30+</t>
  </si>
  <si>
    <t>Finance Cost</t>
  </si>
  <si>
    <t>Q4FY24</t>
  </si>
  <si>
    <t>FY24</t>
  </si>
  <si>
    <t>Mar'24</t>
  </si>
  <si>
    <t>-</t>
  </si>
  <si>
    <t>India Ratings and Research</t>
  </si>
  <si>
    <t>AA- (Stable)</t>
  </si>
  <si>
    <t>Gross Managed Assets (AUM + Co Lending)</t>
  </si>
  <si>
    <t xml:space="preserve">Co-lending </t>
  </si>
  <si>
    <t>Q1FY25</t>
  </si>
  <si>
    <t>June'24</t>
  </si>
  <si>
    <t>Repayment Rate</t>
  </si>
  <si>
    <t>Co-lending</t>
  </si>
  <si>
    <t>Repayment</t>
  </si>
  <si>
    <t>Repayment %</t>
  </si>
  <si>
    <t>Q2FY25</t>
  </si>
  <si>
    <t>Sep'24</t>
  </si>
  <si>
    <t>Q3FY25</t>
  </si>
  <si>
    <t>Dec'24</t>
  </si>
  <si>
    <t xml:space="preserve">Provision Coverage Ration (PCR) – Stage 1 </t>
  </si>
  <si>
    <t>Q4FY25</t>
  </si>
  <si>
    <t>FY25</t>
  </si>
  <si>
    <t>Mar'25</t>
  </si>
  <si>
    <t xml:space="preserve">   </t>
  </si>
  <si>
    <t>Q1FY26</t>
  </si>
  <si>
    <t>June'25</t>
  </si>
  <si>
    <t>Net Interest Income to Average Total Asset</t>
  </si>
  <si>
    <t>Non Interest Income to Average Total Asset</t>
  </si>
  <si>
    <t>DA Upfront Income to Average Total Asset</t>
  </si>
  <si>
    <t>Net Interest Margin (NIM) to Average Total Asset</t>
  </si>
  <si>
    <t>Tax to Assets</t>
  </si>
  <si>
    <t>Q2FY26</t>
  </si>
  <si>
    <t>H1FY25</t>
  </si>
  <si>
    <t>H1FY26</t>
  </si>
  <si>
    <t>Sep'25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</si>
</sst>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(* #,##0.00_);_(* \(#,##0.00\);_(* &quot;-&quot;??_);_(@_)"/>
    <numFmt numFmtId="164" formatCode="_ * #,##0.00_ ;_ * \-#,##0.00_ ;_ * &quot;-&quot;??_ ;_ @_ "/>
    <numFmt numFmtId="165" formatCode="0.0%"/>
    <numFmt numFmtId="166" formatCode="_(* #,##0_);_(* \(#,##0\);_(* &quot;-&quot;??_);_(@_)"/>
    <numFmt numFmtId="167" formatCode="_(* #,##0.0_);_(* \(#,##0.0\);_(* &quot;-&quot;??_);_(@_)"/>
    <numFmt numFmtId="168" formatCode="_ * #,##0.0_ ;_ * \-#,##0.0_ ;_ * &quot;-&quot;??_ ;_ @_ "/>
    <numFmt numFmtId="169" formatCode="_ * #,##0.0_ ;_ * \-#,##0.0_ ;_ * &quot;-&quot;?_ ;_ @_ "/>
    <numFmt numFmtId="170" formatCode="_ * #,##0_ ;_ * \-#,##0_ ;_ * &quot;-&quot;??_ ;_ @_ "/>
    <numFmt numFmtId="171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i/>
      <sz val="11"/>
      <color theme="1"/>
      <name val="Calibri"/>
      <family val="2"/>
      <scheme val="minor"/>
    </font>
    <font>
      <u/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9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6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35">
    <xf numFmtId="0" fontId="0" fillId="0" borderId="0" xfId="0"/>
    <xf numFmtId="0" fontId="0" fillId="0" borderId="0" xfId="0" applyAlignment="1">
      <alignment horizontal="left" indent="1"/>
    </xf>
    <xf numFmtId="0" fontId="2" fillId="2" borderId="0" xfId="0" applyFont="1" applyFill="1" applyAlignment="1">
      <alignment horizontal="right"/>
    </xf>
    <xf numFmtId="0" fontId="2" fillId="2" borderId="0" xfId="0" applyFont="1" applyFill="1"/>
    <xf numFmtId="166" fontId="0" fillId="0" borderId="0" xfId="1" applyNumberFormat="1" applyFont="1"/>
    <xf numFmtId="9" fontId="0" fillId="0" borderId="0" xfId="2" applyFont="1"/>
    <xf numFmtId="165" fontId="0" fillId="0" borderId="0" xfId="2" applyNumberFormat="1" applyFont="1"/>
    <xf numFmtId="10" fontId="0" fillId="0" borderId="0" xfId="2" applyNumberFormat="1" applyFont="1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/>
    <xf numFmtId="0" fontId="0" fillId="0" borderId="0" xfId="0" applyAlignment="1">
      <alignment horizontal="left"/>
    </xf>
    <xf numFmtId="0" fontId="3" fillId="3" borderId="0" xfId="0" applyFont="1" applyFill="1" applyAlignment="1">
      <alignment vertical="center"/>
    </xf>
    <xf numFmtId="0" fontId="0" fillId="3" borderId="0" xfId="0" applyFill="1"/>
    <xf numFmtId="9" fontId="0" fillId="3" borderId="0" xfId="2" applyFont="1" applyFill="1"/>
    <xf numFmtId="0" fontId="3" fillId="3" borderId="0" xfId="0" applyFont="1" applyFill="1"/>
    <xf numFmtId="0" fontId="2" fillId="2" borderId="0" xfId="0" applyFont="1" applyFill="1" applyAlignment="1">
      <alignment horizontal="center"/>
    </xf>
    <xf numFmtId="0" fontId="4" fillId="0" borderId="0" xfId="3"/>
    <xf numFmtId="0" fontId="4" fillId="0" borderId="0" xfId="3" applyAlignment="1">
      <alignment horizontal="center" vertical="center"/>
    </xf>
    <xf numFmtId="0" fontId="3" fillId="0" borderId="0" xfId="0" applyFont="1" applyAlignment="1">
      <alignment horizontal="left"/>
    </xf>
    <xf numFmtId="166" fontId="0" fillId="0" borderId="0" xfId="1" applyNumberFormat="1" applyFont="1" applyFill="1"/>
    <xf numFmtId="0" fontId="5" fillId="0" borderId="0" xfId="0" applyFont="1" applyAlignment="1">
      <alignment horizontal="left"/>
    </xf>
    <xf numFmtId="166" fontId="0" fillId="0" borderId="0" xfId="4" applyNumberFormat="1" applyFont="1"/>
    <xf numFmtId="166" fontId="3" fillId="0" borderId="0" xfId="4" applyNumberFormat="1" applyFont="1"/>
    <xf numFmtId="0" fontId="3" fillId="3" borderId="0" xfId="0" applyFont="1" applyFill="1" applyAlignment="1">
      <alignment horizontal="left"/>
    </xf>
    <xf numFmtId="164" fontId="0" fillId="3" borderId="0" xfId="4" applyFont="1" applyFill="1"/>
    <xf numFmtId="166" fontId="0" fillId="3" borderId="0" xfId="1" applyNumberFormat="1" applyFont="1" applyFill="1"/>
    <xf numFmtId="165" fontId="1" fillId="0" borderId="0" xfId="2" applyNumberFormat="1" applyFont="1" applyFill="1"/>
    <xf numFmtId="166" fontId="0" fillId="0" borderId="0" xfId="4" applyNumberFormat="1" applyFont="1" applyFill="1" applyAlignment="1"/>
    <xf numFmtId="9" fontId="3" fillId="0" borderId="0" xfId="2" applyFont="1" applyFill="1"/>
    <xf numFmtId="9" fontId="3" fillId="0" borderId="0" xfId="2" applyFont="1" applyFill="1" applyAlignment="1"/>
    <xf numFmtId="9" fontId="0" fillId="0" borderId="0" xfId="2" applyFont="1" applyFill="1" applyAlignment="1"/>
    <xf numFmtId="166" fontId="3" fillId="0" borderId="0" xfId="1" applyNumberFormat="1" applyFont="1" applyFill="1"/>
    <xf numFmtId="9" fontId="0" fillId="0" borderId="0" xfId="2" applyFont="1" applyFill="1"/>
    <xf numFmtId="0" fontId="0" fillId="0" borderId="0" xfId="0" applyAlignment="1">
      <alignment horizontal="left" vertical="center" indent="1"/>
    </xf>
    <xf numFmtId="165" fontId="0" fillId="0" borderId="0" xfId="0" applyNumberFormat="1"/>
    <xf numFmtId="9" fontId="0" fillId="0" borderId="0" xfId="0" applyNumberFormat="1"/>
    <xf numFmtId="166" fontId="3" fillId="0" borderId="0" xfId="1" applyNumberFormat="1" applyFont="1"/>
    <xf numFmtId="9" fontId="3" fillId="0" borderId="0" xfId="0" applyNumberFormat="1" applyFont="1"/>
    <xf numFmtId="168" fontId="0" fillId="0" borderId="0" xfId="0" applyNumberFormat="1"/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168" fontId="0" fillId="0" borderId="0" xfId="6" applyNumberFormat="1" applyFont="1" applyBorder="1"/>
    <xf numFmtId="168" fontId="0" fillId="0" borderId="0" xfId="6" applyNumberFormat="1" applyFont="1" applyFill="1" applyBorder="1"/>
    <xf numFmtId="168" fontId="7" fillId="0" borderId="0" xfId="6" applyNumberFormat="1" applyFont="1" applyFill="1" applyBorder="1" applyAlignment="1">
      <alignment horizontal="left" indent="1"/>
    </xf>
    <xf numFmtId="168" fontId="3" fillId="0" borderId="0" xfId="6" applyNumberFormat="1" applyFont="1" applyFill="1" applyBorder="1"/>
    <xf numFmtId="168" fontId="0" fillId="0" borderId="0" xfId="6" applyNumberFormat="1" applyFont="1" applyFill="1" applyBorder="1" applyAlignment="1">
      <alignment vertical="center"/>
    </xf>
    <xf numFmtId="164" fontId="7" fillId="0" borderId="0" xfId="6" applyFont="1" applyFill="1" applyBorder="1" applyAlignment="1">
      <alignment horizontal="left" indent="1"/>
    </xf>
    <xf numFmtId="168" fontId="7" fillId="0" borderId="0" xfId="6" applyNumberFormat="1" applyFont="1" applyFill="1" applyBorder="1" applyAlignment="1">
      <alignment horizontal="left"/>
    </xf>
    <xf numFmtId="168" fontId="1" fillId="0" borderId="0" xfId="6" applyNumberFormat="1" applyFont="1" applyFill="1" applyBorder="1"/>
    <xf numFmtId="168" fontId="0" fillId="0" borderId="0" xfId="0" applyNumberFormat="1" applyAlignment="1">
      <alignment horizontal="left"/>
    </xf>
    <xf numFmtId="168" fontId="3" fillId="0" borderId="0" xfId="0" applyNumberFormat="1" applyFont="1" applyAlignment="1">
      <alignment horizontal="left"/>
    </xf>
    <xf numFmtId="168" fontId="5" fillId="0" borderId="0" xfId="0" applyNumberFormat="1" applyFont="1" applyAlignment="1">
      <alignment horizontal="left"/>
    </xf>
    <xf numFmtId="168" fontId="0" fillId="0" borderId="0" xfId="6" applyNumberFormat="1" applyFont="1"/>
    <xf numFmtId="165" fontId="0" fillId="0" borderId="0" xfId="2" applyNumberFormat="1" applyFont="1" applyFill="1"/>
    <xf numFmtId="9" fontId="3" fillId="0" borderId="0" xfId="2" applyFont="1"/>
    <xf numFmtId="0" fontId="0" fillId="0" borderId="0" xfId="0" applyAlignment="1">
      <alignment horizontal="center" vertical="center"/>
    </xf>
    <xf numFmtId="167" fontId="0" fillId="0" borderId="0" xfId="6" applyNumberFormat="1" applyFont="1"/>
    <xf numFmtId="166" fontId="0" fillId="0" borderId="0" xfId="6" applyNumberFormat="1" applyFont="1"/>
    <xf numFmtId="9" fontId="1" fillId="0" borderId="0" xfId="2" applyFont="1" applyFill="1"/>
    <xf numFmtId="166" fontId="1" fillId="0" borderId="0" xfId="1" applyNumberFormat="1" applyFont="1"/>
    <xf numFmtId="0" fontId="8" fillId="2" borderId="0" xfId="3" applyFont="1" applyFill="1"/>
    <xf numFmtId="168" fontId="0" fillId="0" borderId="0" xfId="6" applyNumberFormat="1" applyFont="1" applyFill="1"/>
    <xf numFmtId="43" fontId="0" fillId="0" borderId="0" xfId="0" applyNumberFormat="1"/>
    <xf numFmtId="166" fontId="1" fillId="0" borderId="0" xfId="6" applyNumberFormat="1" applyFont="1" applyAlignment="1">
      <alignment vertical="center"/>
    </xf>
    <xf numFmtId="43" fontId="0" fillId="0" borderId="0" xfId="1" applyFont="1" applyFill="1"/>
    <xf numFmtId="167" fontId="1" fillId="0" borderId="0" xfId="6" applyNumberFormat="1" applyFont="1" applyFill="1"/>
    <xf numFmtId="164" fontId="3" fillId="0" borderId="0" xfId="6" applyFont="1" applyFill="1"/>
    <xf numFmtId="164" fontId="1" fillId="0" borderId="0" xfId="6" applyFont="1" applyFill="1"/>
    <xf numFmtId="169" fontId="0" fillId="0" borderId="0" xfId="0" applyNumberFormat="1"/>
    <xf numFmtId="167" fontId="3" fillId="0" borderId="0" xfId="6" applyNumberFormat="1" applyFont="1"/>
    <xf numFmtId="168" fontId="9" fillId="0" borderId="0" xfId="6" applyNumberFormat="1" applyFont="1" applyBorder="1" applyAlignment="1">
      <alignment horizontal="right" vertical="center"/>
    </xf>
    <xf numFmtId="165" fontId="1" fillId="0" borderId="0" xfId="2" applyNumberFormat="1" applyFont="1"/>
    <xf numFmtId="165" fontId="1" fillId="0" borderId="0" xfId="0" applyNumberFormat="1" applyFont="1"/>
    <xf numFmtId="165" fontId="1" fillId="0" borderId="0" xfId="2" applyNumberFormat="1" applyFont="1" applyBorder="1"/>
    <xf numFmtId="165" fontId="9" fillId="0" borderId="0" xfId="2" applyNumberFormat="1" applyFont="1" applyBorder="1" applyAlignment="1">
      <alignment horizontal="right" vertical="center"/>
    </xf>
    <xf numFmtId="10" fontId="9" fillId="0" borderId="0" xfId="2" applyNumberFormat="1" applyFont="1" applyBorder="1" applyAlignment="1">
      <alignment horizontal="right" vertical="center"/>
    </xf>
    <xf numFmtId="168" fontId="9" fillId="0" borderId="0" xfId="6" applyNumberFormat="1" applyFont="1" applyBorder="1" applyAlignment="1">
      <alignment horizontal="left" vertical="center"/>
    </xf>
    <xf numFmtId="168" fontId="9" fillId="0" borderId="0" xfId="6" applyNumberFormat="1" applyFont="1" applyBorder="1" applyAlignment="1">
      <alignment horizontal="right"/>
    </xf>
    <xf numFmtId="165" fontId="9" fillId="0" borderId="0" xfId="2" applyNumberFormat="1" applyFont="1" applyBorder="1" applyAlignment="1">
      <alignment horizontal="right"/>
    </xf>
    <xf numFmtId="170" fontId="0" fillId="0" borderId="0" xfId="6" applyNumberFormat="1" applyFont="1"/>
    <xf numFmtId="2" fontId="0" fillId="0" borderId="0" xfId="0" applyNumberFormat="1"/>
    <xf numFmtId="167" fontId="0" fillId="0" borderId="0" xfId="1" applyNumberFormat="1" applyFont="1"/>
    <xf numFmtId="168" fontId="3" fillId="0" borderId="0" xfId="0" applyNumberFormat="1" applyFont="1"/>
    <xf numFmtId="166" fontId="0" fillId="0" borderId="0" xfId="0" applyNumberFormat="1"/>
    <xf numFmtId="0" fontId="0" fillId="0" borderId="0" xfId="0" applyAlignment="1">
      <alignment horizontal="center"/>
    </xf>
    <xf numFmtId="9" fontId="1" fillId="0" borderId="0" xfId="2" applyFont="1" applyFill="1" applyAlignment="1"/>
    <xf numFmtId="168" fontId="0" fillId="0" borderId="0" xfId="1" applyNumberFormat="1" applyFont="1"/>
    <xf numFmtId="168" fontId="3" fillId="0" borderId="0" xfId="1" applyNumberFormat="1" applyFont="1"/>
    <xf numFmtId="171" fontId="0" fillId="0" borderId="0" xfId="0" applyNumberFormat="1"/>
    <xf numFmtId="0" fontId="2" fillId="0" borderId="0" xfId="0" applyFont="1" applyAlignment="1">
      <alignment horizontal="right"/>
    </xf>
    <xf numFmtId="168" fontId="1" fillId="0" borderId="0" xfId="0" applyNumberFormat="1" applyFont="1"/>
    <xf numFmtId="0" fontId="1" fillId="0" borderId="0" xfId="0" applyFont="1"/>
    <xf numFmtId="168" fontId="3" fillId="0" borderId="0" xfId="6" applyNumberFormat="1" applyFont="1" applyFill="1"/>
    <xf numFmtId="170" fontId="0" fillId="0" borderId="0" xfId="0" applyNumberFormat="1" applyAlignment="1">
      <alignment horizontal="left"/>
    </xf>
    <xf numFmtId="166" fontId="0" fillId="3" borderId="0" xfId="0" applyNumberFormat="1" applyFill="1"/>
    <xf numFmtId="10" fontId="1" fillId="0" borderId="0" xfId="1" applyNumberFormat="1" applyFont="1" applyFill="1"/>
    <xf numFmtId="0" fontId="5" fillId="0" borderId="0" xfId="0" applyFont="1"/>
    <xf numFmtId="167" fontId="0" fillId="0" borderId="0" xfId="6" applyNumberFormat="1" applyFont="1" applyFill="1"/>
    <xf numFmtId="9" fontId="1" fillId="0" borderId="0" xfId="2" applyFont="1"/>
    <xf numFmtId="9" fontId="1" fillId="0" borderId="0" xfId="0" applyNumberFormat="1" applyFont="1"/>
    <xf numFmtId="168" fontId="1" fillId="0" borderId="0" xfId="1" applyNumberFormat="1" applyFont="1"/>
    <xf numFmtId="1" fontId="0" fillId="0" borderId="0" xfId="0" applyNumberFormat="1"/>
    <xf numFmtId="166" fontId="0" fillId="0" borderId="0" xfId="2" applyNumberFormat="1" applyFont="1"/>
    <xf numFmtId="166" fontId="0" fillId="0" borderId="0" xfId="6" applyNumberFormat="1" applyFont="1" applyFill="1"/>
    <xf numFmtId="166" fontId="3" fillId="0" borderId="0" xfId="4" applyNumberFormat="1" applyFont="1" applyFill="1"/>
    <xf numFmtId="168" fontId="0" fillId="0" borderId="0" xfId="1" applyNumberFormat="1" applyFont="1" applyBorder="1"/>
    <xf numFmtId="43" fontId="0" fillId="0" borderId="0" xfId="1" applyFont="1"/>
    <xf numFmtId="168" fontId="3" fillId="0" borderId="0" xfId="1" applyNumberFormat="1" applyFont="1" applyBorder="1"/>
    <xf numFmtId="166" fontId="3" fillId="0" borderId="0" xfId="1" applyNumberFormat="1" applyFont="1" applyAlignment="1">
      <alignment horizontal="left"/>
    </xf>
    <xf numFmtId="170" fontId="3" fillId="0" borderId="0" xfId="6" applyNumberFormat="1" applyFont="1" applyFill="1"/>
    <xf numFmtId="170" fontId="0" fillId="0" borderId="0" xfId="6" applyNumberFormat="1" applyFont="1" applyFill="1"/>
    <xf numFmtId="165" fontId="0" fillId="0" borderId="0" xfId="1" applyNumberFormat="1" applyFont="1"/>
    <xf numFmtId="168" fontId="0" fillId="0" borderId="0" xfId="1" applyNumberFormat="1" applyFont="1" applyFill="1" applyBorder="1"/>
    <xf numFmtId="168" fontId="3" fillId="0" borderId="0" xfId="1" applyNumberFormat="1" applyFont="1" applyFill="1" applyBorder="1"/>
    <xf numFmtId="168" fontId="0" fillId="0" borderId="0" xfId="1" applyNumberFormat="1" applyFont="1" applyFill="1" applyBorder="1" applyAlignment="1">
      <alignment vertical="center"/>
    </xf>
    <xf numFmtId="168" fontId="7" fillId="0" borderId="0" xfId="1" applyNumberFormat="1" applyFont="1" applyFill="1" applyBorder="1" applyAlignment="1">
      <alignment horizontal="left"/>
    </xf>
    <xf numFmtId="165" fontId="9" fillId="0" borderId="0" xfId="2" applyNumberFormat="1" applyFont="1" applyFill="1" applyBorder="1" applyAlignment="1">
      <alignment horizontal="right" vertical="center"/>
    </xf>
    <xf numFmtId="170" fontId="3" fillId="0" borderId="0" xfId="6" applyNumberFormat="1" applyFont="1" applyFill="1" applyBorder="1"/>
    <xf numFmtId="167" fontId="0" fillId="0" borderId="0" xfId="0" applyNumberFormat="1"/>
    <xf numFmtId="9" fontId="0" fillId="0" borderId="0" xfId="2" applyFont="1" applyFill="1" applyBorder="1"/>
    <xf numFmtId="9" fontId="0" fillId="0" borderId="0" xfId="2" applyFont="1" applyBorder="1"/>
    <xf numFmtId="10" fontId="0" fillId="3" borderId="0" xfId="1" applyNumberFormat="1" applyFont="1" applyFill="1"/>
    <xf numFmtId="9" fontId="9" fillId="0" borderId="0" xfId="2" applyFont="1" applyFill="1" applyBorder="1" applyAlignment="1">
      <alignment horizontal="right" vertical="center"/>
    </xf>
    <xf numFmtId="10" fontId="0" fillId="0" borderId="0" xfId="0" applyNumberFormat="1"/>
    <xf numFmtId="170" fontId="9" fillId="0" borderId="0" xfId="6" applyNumberFormat="1" applyFont="1" applyBorder="1" applyAlignment="1">
      <alignment horizontal="right" vertical="center"/>
    </xf>
    <xf numFmtId="166" fontId="3" fillId="0" borderId="0" xfId="1" applyNumberFormat="1" applyFont="1" applyFill="1" applyAlignment="1">
      <alignment horizontal="center"/>
    </xf>
    <xf numFmtId="167" fontId="3" fillId="0" borderId="0" xfId="1" applyNumberFormat="1" applyFont="1"/>
    <xf numFmtId="0" fontId="7" fillId="0" borderId="0" xfId="0" applyFont="1" applyAlignment="1">
      <alignment horizontal="left" indent="2"/>
    </xf>
    <xf numFmtId="168" fontId="7" fillId="0" borderId="0" xfId="1" applyNumberFormat="1" applyFont="1" applyFill="1" applyBorder="1" applyAlignment="1">
      <alignment horizontal="left" indent="1"/>
    </xf>
    <xf numFmtId="167" fontId="0" fillId="0" borderId="0" xfId="2" applyNumberFormat="1" applyFont="1" applyFill="1" applyBorder="1"/>
    <xf numFmtId="167" fontId="0" fillId="0" borderId="0" xfId="6" applyNumberFormat="1" applyFont="1" applyFill="1" applyBorder="1"/>
    <xf numFmtId="167" fontId="0" fillId="0" borderId="0" xfId="1" applyNumberFormat="1" applyFont="1" applyFill="1"/>
    <xf numFmtId="170" fontId="3" fillId="0" borderId="0" xfId="1" applyNumberFormat="1" applyFont="1" applyBorder="1"/>
    <xf numFmtId="9" fontId="3" fillId="0" borderId="0" xfId="2" applyFont="1" applyBorder="1"/>
  </cellXfs>
  <cellStyles count="9">
    <cellStyle name="Comma" xfId="1" builtinId="3"/>
    <cellStyle name="Comma 2" xfId="6" xr:uid="{84FB21C5-E4EF-43EE-9E89-CB97A7D05C88}"/>
    <cellStyle name="Comma 2 2" xfId="8" xr:uid="{7BA7F5E6-17D1-4C59-9F7D-48A358813E4A}"/>
    <cellStyle name="Comma 3" xfId="4" xr:uid="{B7CFF1D3-47EF-44A7-A0D6-11E1A964E5C1}"/>
    <cellStyle name="Comma 3 2" xfId="7" xr:uid="{49C89874-ADCD-4464-A12C-0A2D75459484}"/>
    <cellStyle name="Hyperlink" xfId="3" builtinId="8"/>
    <cellStyle name="Normal" xfId="0" builtinId="0"/>
    <cellStyle name="Normal 2" xfId="5" xr:uid="{81DCE65B-991B-4041-881A-C9FD53818F47}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17/10/relationships/person" Target="persons/perso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6927</xdr:rowOff>
    </xdr:from>
    <xdr:to>
      <xdr:col>1</xdr:col>
      <xdr:colOff>3355975</xdr:colOff>
      <xdr:row>7</xdr:row>
      <xdr:rowOff>111702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B381EEE-D7BC-4E23-B956-15D9252056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87036"/>
          <a:ext cx="3750830" cy="118543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Rahul Rajagopalan" id="{4F0A28FF-18EA-4A59-A050-72985E8FF666}" userId="S::Rahul.Rajagopalan@indiashelter.in::3d493d07-5c3f-43b2-9b48-a7f3c06a8e0e" providerId="AD"/>
</personList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13" dT="2024-02-05T12:57:03.92" personId="{4F0A28FF-18EA-4A59-A050-72985E8FF666}" id="{14C3ABF2-5157-4740-8209-FCD9C0B182C2}">
    <text xml:space="preserve">Includes investment in subsidiary of Rs. 12 Crs from June'22 
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B4" dT="2024-01-31T09:17:06.97" personId="{4F0A28FF-18EA-4A59-A050-72985E8FF666}" id="{5B910E49-A257-4C2F-BC49-18613C1634A5}">
    <text>AUM includes Direct Assignments and excluding Bank's share of Co-Lending Portfolio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Relationship Id="rId4" Type="http://schemas.microsoft.com/office/2017/10/relationships/threadedComment" Target="../threadedComments/threadedComment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Relationship Id="rId4" Type="http://schemas.microsoft.com/office/2017/10/relationships/threadedComment" Target="../threadedComments/threadedComment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EA0BE5-AC4E-4278-9603-01084F1A6098}">
  <dimension ref="A1:K17"/>
  <sheetViews>
    <sheetView showGridLines="0" tabSelected="1" zoomScale="90" zoomScaleNormal="90" workbookViewId="0"/>
  </sheetViews>
  <sheetFormatPr defaultRowHeight="14.4" x14ac:dyDescent="0.3"/>
  <cols>
    <col min="1" max="1" width="5.77734375" customWidth="1"/>
    <col min="2" max="2" width="61.21875" bestFit="1" customWidth="1"/>
  </cols>
  <sheetData>
    <row r="1" spans="1:2" x14ac:dyDescent="0.3">
      <c r="A1" t="s">
        <v>188</v>
      </c>
    </row>
    <row r="9" spans="1:2" x14ac:dyDescent="0.3">
      <c r="A9" s="18">
        <v>1</v>
      </c>
      <c r="B9" s="17" t="s">
        <v>43</v>
      </c>
    </row>
    <row r="10" spans="1:2" x14ac:dyDescent="0.3">
      <c r="A10" s="18">
        <v>2</v>
      </c>
      <c r="B10" s="17" t="s">
        <v>31</v>
      </c>
    </row>
    <row r="11" spans="1:2" x14ac:dyDescent="0.3">
      <c r="A11" s="18">
        <v>3</v>
      </c>
      <c r="B11" s="17" t="s">
        <v>44</v>
      </c>
    </row>
    <row r="12" spans="1:2" x14ac:dyDescent="0.3">
      <c r="A12" s="18">
        <v>4</v>
      </c>
      <c r="B12" s="17" t="s">
        <v>141</v>
      </c>
    </row>
    <row r="13" spans="1:2" x14ac:dyDescent="0.3">
      <c r="A13" s="18">
        <v>5</v>
      </c>
      <c r="B13" s="17" t="s">
        <v>142</v>
      </c>
    </row>
    <row r="14" spans="1:2" x14ac:dyDescent="0.3">
      <c r="A14" s="18">
        <v>6</v>
      </c>
      <c r="B14" s="17" t="s">
        <v>143</v>
      </c>
    </row>
    <row r="17" spans="2:11" x14ac:dyDescent="0.3">
      <c r="B17" t="s">
        <v>139</v>
      </c>
      <c r="K17" s="5"/>
    </row>
  </sheetData>
  <hyperlinks>
    <hyperlink ref="B9" location="'P&amp;L'!A1" display="Profit &amp; Loss Statement" xr:uid="{CA8A5489-9E3A-4ADC-8154-772CDB196AD7}"/>
    <hyperlink ref="B10" location="BS!A1" display="Balance Sheet" xr:uid="{9A33AEB6-D7E1-4958-BBEF-81301820879B}"/>
    <hyperlink ref="B11" location="Operational!A1" display="Operational Data" xr:uid="{0E9D6D20-9ADA-4565-9C48-5A114D0994A3}"/>
    <hyperlink ref="B12" location="'Credit Quality'!A1" display="Credit Quality" xr:uid="{42602FDE-1521-4BE8-BBF7-96035E77E87A}"/>
    <hyperlink ref="B13" location="'Yields &amp; Ratios'!A1" display="Yields, Margins &amp; Ratios" xr:uid="{5C6850D8-ABFB-4AB1-BEE4-F55EBF98B436}"/>
    <hyperlink ref="B14" location="Liabilities!A1" display="Liabilities" xr:uid="{64F18C25-FBBA-49DD-979C-E924268AF782}"/>
    <hyperlink ref="A9" location="'P&amp;L'!A1" display="'P&amp;L'!A1" xr:uid="{E309B514-5F9F-42CC-899C-3641D03B264B}"/>
    <hyperlink ref="A10" location="BS!A1" display="BS!A1" xr:uid="{F79425E3-4E8C-44AE-BD19-DFFFA139BE17}"/>
    <hyperlink ref="A11" location="Operational!A1" display="Operational!A1" xr:uid="{59E8C429-AB86-4BE2-99EA-2E3823746C81}"/>
    <hyperlink ref="A12" location="'Credit Quality'!A1" display="'Credit Quality'!A1" xr:uid="{2BF4E1DE-21C5-44C5-BFD5-4D73F1F3342E}"/>
    <hyperlink ref="A13" location="'Yields &amp; Ratios'!A1" display="'Yields &amp; Ratios'!A1" xr:uid="{1F7DB636-0612-4989-A1FD-9A841E9EBC04}"/>
    <hyperlink ref="A14" location="Liabilities!A1" display="Liabilities!A1" xr:uid="{BEA7F5B8-0453-47A8-9275-131A431E1834}"/>
  </hyperlinks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398A4D-1D88-4133-AD50-45A7DC95899B}">
  <dimension ref="A1:Y24"/>
  <sheetViews>
    <sheetView zoomScale="80" zoomScaleNormal="80" workbookViewId="0"/>
  </sheetViews>
  <sheetFormatPr defaultRowHeight="14.4" x14ac:dyDescent="0.3"/>
  <cols>
    <col min="1" max="1" width="5.6640625" bestFit="1" customWidth="1"/>
    <col min="2" max="2" width="38.77734375" bestFit="1" customWidth="1"/>
    <col min="3" max="11" width="8" bestFit="1" customWidth="1"/>
    <col min="12" max="18" width="8" customWidth="1"/>
    <col min="19" max="19" width="7.109375" bestFit="1" customWidth="1"/>
    <col min="20" max="20" width="9.21875" bestFit="1" customWidth="1"/>
  </cols>
  <sheetData>
    <row r="1" spans="1:23" x14ac:dyDescent="0.3">
      <c r="A1" s="61" t="s">
        <v>140</v>
      </c>
    </row>
    <row r="2" spans="1:23" x14ac:dyDescent="0.3">
      <c r="L2" s="63"/>
      <c r="M2" s="63"/>
    </row>
    <row r="3" spans="1:23" x14ac:dyDescent="0.3">
      <c r="B3" s="3" t="s">
        <v>85</v>
      </c>
      <c r="C3" s="40" t="s">
        <v>36</v>
      </c>
      <c r="D3" s="40" t="s">
        <v>35</v>
      </c>
      <c r="E3" s="40" t="s">
        <v>13</v>
      </c>
      <c r="F3" s="40" t="s">
        <v>12</v>
      </c>
      <c r="G3" s="40" t="s">
        <v>39</v>
      </c>
      <c r="H3" s="40" t="s">
        <v>166</v>
      </c>
      <c r="I3" s="40" t="s">
        <v>174</v>
      </c>
      <c r="J3" s="40" t="s">
        <v>180</v>
      </c>
      <c r="K3" s="40" t="s">
        <v>182</v>
      </c>
      <c r="L3" s="40" t="s">
        <v>185</v>
      </c>
      <c r="M3" s="40" t="s">
        <v>189</v>
      </c>
      <c r="N3" s="40" t="s">
        <v>196</v>
      </c>
      <c r="O3" s="41"/>
      <c r="P3" s="40" t="s">
        <v>0</v>
      </c>
      <c r="Q3" s="40" t="s">
        <v>1</v>
      </c>
      <c r="R3" s="40" t="s">
        <v>2</v>
      </c>
      <c r="S3" s="40" t="s">
        <v>167</v>
      </c>
      <c r="T3" s="40" t="s">
        <v>186</v>
      </c>
      <c r="V3" s="40" t="s">
        <v>197</v>
      </c>
      <c r="W3" s="40" t="s">
        <v>198</v>
      </c>
    </row>
    <row r="4" spans="1:23" x14ac:dyDescent="0.3">
      <c r="B4" s="11" t="s">
        <v>47</v>
      </c>
      <c r="C4" s="42">
        <v>125.88433371799997</v>
      </c>
      <c r="D4" s="106">
        <v>131.64972654599984</v>
      </c>
      <c r="E4" s="106">
        <v>141.70216845500005</v>
      </c>
      <c r="F4" s="106">
        <v>159.33107113599991</v>
      </c>
      <c r="G4" s="106">
        <v>169.27258845999998</v>
      </c>
      <c r="H4" s="106">
        <v>190.26923765599997</v>
      </c>
      <c r="I4" s="106">
        <v>200.64694302499996</v>
      </c>
      <c r="J4" s="106">
        <v>215.96300618100011</v>
      </c>
      <c r="K4" s="106">
        <v>233.91041948800014</v>
      </c>
      <c r="L4" s="106">
        <v>256.7494929719997</v>
      </c>
      <c r="M4" s="106">
        <v>274.28418741999997</v>
      </c>
      <c r="N4" s="106">
        <v>286.44795838800013</v>
      </c>
      <c r="O4" s="106"/>
      <c r="P4" s="42">
        <v>257.69874996600004</v>
      </c>
      <c r="Q4" s="42">
        <v>353.23460014</v>
      </c>
      <c r="R4" s="42">
        <v>476.66047227599989</v>
      </c>
      <c r="S4" s="87">
        <v>660.57506570699991</v>
      </c>
      <c r="T4" s="87">
        <v>907.269861666</v>
      </c>
      <c r="V4" s="82">
        <v>416.60994920600007</v>
      </c>
      <c r="W4" s="82">
        <v>560.73214580800004</v>
      </c>
    </row>
    <row r="5" spans="1:23" x14ac:dyDescent="0.3">
      <c r="B5" s="11" t="s">
        <v>48</v>
      </c>
      <c r="C5" s="43">
        <v>7.6827381999999993</v>
      </c>
      <c r="D5" s="113">
        <v>20.941748600000004</v>
      </c>
      <c r="E5" s="113">
        <v>18.781804900000001</v>
      </c>
      <c r="F5" s="113">
        <v>23.523795100000005</v>
      </c>
      <c r="G5" s="113">
        <v>19.886896440000001</v>
      </c>
      <c r="H5" s="113">
        <v>16.955079359999992</v>
      </c>
      <c r="I5" s="113">
        <v>24.935300079999998</v>
      </c>
      <c r="J5" s="106">
        <v>27.138013700000002</v>
      </c>
      <c r="K5" s="106">
        <v>27.223173600000003</v>
      </c>
      <c r="L5" s="106">
        <v>18.758952499999992</v>
      </c>
      <c r="M5" s="106">
        <v>35.601028735</v>
      </c>
      <c r="N5" s="106">
        <v>34.643181979999994</v>
      </c>
      <c r="O5" s="121"/>
      <c r="P5" s="43">
        <v>29.222866499999999</v>
      </c>
      <c r="Q5" s="43">
        <v>49.714648902</v>
      </c>
      <c r="R5" s="43">
        <v>43.907642600000003</v>
      </c>
      <c r="S5" s="87">
        <v>79.147575799999998</v>
      </c>
      <c r="T5" s="87">
        <v>98.055439879999994</v>
      </c>
      <c r="V5" s="82">
        <v>52.073313779999999</v>
      </c>
      <c r="W5" s="82">
        <v>70.244210714999994</v>
      </c>
    </row>
    <row r="6" spans="1:23" x14ac:dyDescent="0.3">
      <c r="B6" s="11" t="s">
        <v>109</v>
      </c>
      <c r="C6" s="43">
        <v>9.584984231</v>
      </c>
      <c r="D6" s="113">
        <v>8.5800252299999933</v>
      </c>
      <c r="E6" s="113">
        <v>13.26422565</v>
      </c>
      <c r="F6" s="113">
        <v>11.489286989</v>
      </c>
      <c r="G6" s="113">
        <v>10.280990899999999</v>
      </c>
      <c r="H6" s="113">
        <v>17.077554961999994</v>
      </c>
      <c r="I6" s="113">
        <v>11.273193371</v>
      </c>
      <c r="J6" s="106">
        <v>11.577023138000003</v>
      </c>
      <c r="K6" s="106">
        <v>9.6591926999999949</v>
      </c>
      <c r="L6" s="106">
        <v>13.265298759000004</v>
      </c>
      <c r="M6" s="106">
        <v>13.4598114</v>
      </c>
      <c r="N6" s="106">
        <v>12.922001906000006</v>
      </c>
      <c r="O6" s="106"/>
      <c r="P6" s="43">
        <v>19.790894639000005</v>
      </c>
      <c r="Q6" s="43">
        <v>24.969998495999999</v>
      </c>
      <c r="R6" s="43">
        <v>32.377521468999994</v>
      </c>
      <c r="S6" s="87">
        <v>52.112058501</v>
      </c>
      <c r="T6" s="87">
        <v>45.774707968000001</v>
      </c>
      <c r="V6" s="82">
        <v>22.850216509000003</v>
      </c>
      <c r="W6" s="82">
        <v>26.381813306000005</v>
      </c>
    </row>
    <row r="7" spans="1:23" x14ac:dyDescent="0.3">
      <c r="B7" s="11" t="s">
        <v>49</v>
      </c>
      <c r="C7" s="43">
        <v>12.974898757999998</v>
      </c>
      <c r="D7" s="113">
        <v>16.046462004000006</v>
      </c>
      <c r="E7" s="113">
        <v>14.273989222999999</v>
      </c>
      <c r="F7" s="113">
        <v>16.209874504000005</v>
      </c>
      <c r="G7" s="113">
        <v>18.940553569000002</v>
      </c>
      <c r="H7" s="113">
        <v>20.115152920000007</v>
      </c>
      <c r="I7" s="113">
        <v>23.861518450000005</v>
      </c>
      <c r="J7" s="106">
        <v>28.725018161999984</v>
      </c>
      <c r="K7" s="106">
        <v>33.600800230000026</v>
      </c>
      <c r="L7" s="106">
        <v>38.642215793999945</v>
      </c>
      <c r="M7" s="106">
        <v>37.965621190000007</v>
      </c>
      <c r="N7" s="106">
        <v>35.225166719000015</v>
      </c>
      <c r="O7" s="121"/>
      <c r="P7" s="43">
        <v>16.084742462000001</v>
      </c>
      <c r="Q7" s="43">
        <v>31.885773186000002</v>
      </c>
      <c r="R7" s="43">
        <v>53.285102627000001</v>
      </c>
      <c r="S7" s="87">
        <v>69.539570216000016</v>
      </c>
      <c r="T7" s="87">
        <v>124.82955263599996</v>
      </c>
      <c r="V7" s="82">
        <v>52.586536611999989</v>
      </c>
      <c r="W7" s="82">
        <v>73.190787909000022</v>
      </c>
    </row>
    <row r="8" spans="1:23" x14ac:dyDescent="0.3">
      <c r="B8" s="128" t="s">
        <v>91</v>
      </c>
      <c r="C8" s="44">
        <v>7.0489307200000013</v>
      </c>
      <c r="D8" s="129">
        <v>8.5065700380000031</v>
      </c>
      <c r="E8" s="129">
        <v>8.2698292309999992</v>
      </c>
      <c r="F8" s="129">
        <v>9.6288344960000032</v>
      </c>
      <c r="G8" s="129">
        <v>9.4312895750000045</v>
      </c>
      <c r="H8" s="129">
        <v>10.459493165000005</v>
      </c>
      <c r="I8" s="129">
        <v>14.689080530000005</v>
      </c>
      <c r="J8" s="106">
        <v>14.769295099999987</v>
      </c>
      <c r="K8" s="106">
        <v>16.345065347000023</v>
      </c>
      <c r="L8" s="106">
        <v>18.416697747999955</v>
      </c>
      <c r="M8" s="106">
        <v>18.308835727000002</v>
      </c>
      <c r="N8" s="106">
        <v>20.016415169000012</v>
      </c>
      <c r="O8" s="106"/>
      <c r="P8" s="44">
        <v>9.9925897620000015</v>
      </c>
      <c r="Q8" s="44">
        <v>20.057796570000001</v>
      </c>
      <c r="R8" s="44">
        <v>31.584114539000005</v>
      </c>
      <c r="S8" s="87">
        <v>37.789446467000012</v>
      </c>
      <c r="T8" s="87">
        <v>64.22013872499997</v>
      </c>
      <c r="V8" s="82">
        <v>29.458375629999992</v>
      </c>
      <c r="W8" s="82">
        <v>38.325250896000014</v>
      </c>
    </row>
    <row r="9" spans="1:23" x14ac:dyDescent="0.3">
      <c r="B9" s="128" t="s">
        <v>92</v>
      </c>
      <c r="C9" s="44">
        <v>5.9259680379999971</v>
      </c>
      <c r="D9" s="129">
        <v>7.5398919660000008</v>
      </c>
      <c r="E9" s="129">
        <v>6.0041599919999999</v>
      </c>
      <c r="F9" s="129">
        <v>6.5810400080000004</v>
      </c>
      <c r="G9" s="129">
        <v>9.5092639939999977</v>
      </c>
      <c r="H9" s="129">
        <v>9.6556597550000021</v>
      </c>
      <c r="I9" s="129">
        <v>9.1724379200000001</v>
      </c>
      <c r="J9" s="106">
        <v>13.955723061999999</v>
      </c>
      <c r="K9" s="106">
        <v>17.255734883000002</v>
      </c>
      <c r="L9" s="106">
        <v>20.225518045999991</v>
      </c>
      <c r="M9" s="106">
        <v>19.656785463000002</v>
      </c>
      <c r="N9" s="106">
        <v>15.208751550000001</v>
      </c>
      <c r="O9" s="121"/>
      <c r="P9" s="44">
        <v>6.0921526999999989</v>
      </c>
      <c r="Q9" s="44">
        <v>11.827976615999999</v>
      </c>
      <c r="R9" s="44">
        <v>21.700988087999999</v>
      </c>
      <c r="S9" s="87">
        <v>31.750123749</v>
      </c>
      <c r="T9" s="87">
        <v>60.60941391099999</v>
      </c>
      <c r="V9" s="82">
        <v>23.128160981999997</v>
      </c>
      <c r="W9" s="82">
        <v>34.865537013000001</v>
      </c>
    </row>
    <row r="10" spans="1:23" x14ac:dyDescent="0.3">
      <c r="B10" s="19" t="s">
        <v>3</v>
      </c>
      <c r="C10" s="45">
        <v>156.12695490699994</v>
      </c>
      <c r="D10" s="114">
        <v>177.21796237999985</v>
      </c>
      <c r="E10" s="114">
        <v>188.02218822800006</v>
      </c>
      <c r="F10" s="114">
        <v>210.5540277289999</v>
      </c>
      <c r="G10" s="114">
        <v>218.381029369</v>
      </c>
      <c r="H10" s="114">
        <v>244.41702489799997</v>
      </c>
      <c r="I10" s="114">
        <v>260.71695492599997</v>
      </c>
      <c r="J10" s="108">
        <v>283.40306118100011</v>
      </c>
      <c r="K10" s="108">
        <v>304.39358601800018</v>
      </c>
      <c r="L10" s="108">
        <v>327.41596002499966</v>
      </c>
      <c r="M10" s="108">
        <v>361.31064874499998</v>
      </c>
      <c r="N10" s="108">
        <v>369.23830899300015</v>
      </c>
      <c r="O10" s="108"/>
      <c r="P10" s="118">
        <v>322.79725356700004</v>
      </c>
      <c r="Q10" s="118">
        <v>459.80502072400003</v>
      </c>
      <c r="R10" s="118">
        <v>606.23073897199993</v>
      </c>
      <c r="S10" s="88">
        <v>861.37427022399993</v>
      </c>
      <c r="T10" s="88">
        <v>1175.92956215</v>
      </c>
      <c r="V10" s="127">
        <v>544.12001610700008</v>
      </c>
      <c r="W10" s="127">
        <v>730.54895773800013</v>
      </c>
    </row>
    <row r="11" spans="1:23" x14ac:dyDescent="0.3">
      <c r="B11" s="11" t="s">
        <v>165</v>
      </c>
      <c r="C11" s="46">
        <v>57.641992857000034</v>
      </c>
      <c r="D11" s="115">
        <v>55.49264406399999</v>
      </c>
      <c r="E11" s="115">
        <v>67.903909264999996</v>
      </c>
      <c r="F11" s="115">
        <v>71.190859177999997</v>
      </c>
      <c r="G11" s="115">
        <v>73.640694420999978</v>
      </c>
      <c r="H11" s="115">
        <v>74.246639338000108</v>
      </c>
      <c r="I11" s="115">
        <v>76.258775528000001</v>
      </c>
      <c r="J11" s="106">
        <v>84.246986204999985</v>
      </c>
      <c r="K11" s="106">
        <v>91.669315384000015</v>
      </c>
      <c r="L11" s="106">
        <v>101.27323788799998</v>
      </c>
      <c r="M11" s="106">
        <v>106.17521484799998</v>
      </c>
      <c r="N11" s="106">
        <v>109.36383752700009</v>
      </c>
      <c r="O11" s="106"/>
      <c r="P11" s="46">
        <v>104.57470780100005</v>
      </c>
      <c r="Q11" s="46">
        <v>147.41924697100001</v>
      </c>
      <c r="R11" s="46">
        <v>208.67721338600001</v>
      </c>
      <c r="S11" s="87">
        <v>286.98210220200008</v>
      </c>
      <c r="T11" s="87">
        <v>353.44831500499998</v>
      </c>
      <c r="V11" s="82">
        <v>160.50576173299999</v>
      </c>
      <c r="W11" s="82">
        <v>215.53905237500007</v>
      </c>
    </row>
    <row r="12" spans="1:23" x14ac:dyDescent="0.3">
      <c r="B12" s="19" t="s">
        <v>50</v>
      </c>
      <c r="C12" s="45">
        <v>98.484962049999908</v>
      </c>
      <c r="D12" s="114">
        <v>121.72531831599986</v>
      </c>
      <c r="E12" s="114">
        <v>120.11827896300007</v>
      </c>
      <c r="F12" s="114">
        <v>139.36316855099989</v>
      </c>
      <c r="G12" s="114">
        <v>144.74033494800003</v>
      </c>
      <c r="H12" s="114">
        <v>170.17038555999986</v>
      </c>
      <c r="I12" s="114">
        <v>184.45817939799997</v>
      </c>
      <c r="J12" s="108">
        <v>199.15607497600013</v>
      </c>
      <c r="K12" s="108">
        <v>212.72427063400016</v>
      </c>
      <c r="L12" s="108">
        <v>226.14272213699968</v>
      </c>
      <c r="M12" s="108">
        <v>255.13543389699998</v>
      </c>
      <c r="N12" s="108">
        <v>259.87447146600005</v>
      </c>
      <c r="O12" s="108"/>
      <c r="P12" s="45">
        <v>218.222545766</v>
      </c>
      <c r="Q12" s="45">
        <v>312.38577375300002</v>
      </c>
      <c r="R12" s="45">
        <v>397.55352558599992</v>
      </c>
      <c r="S12" s="88">
        <v>574.39216802199985</v>
      </c>
      <c r="T12" s="88">
        <v>822.481247145</v>
      </c>
      <c r="V12" s="127">
        <v>383.6142543740001</v>
      </c>
      <c r="W12" s="127">
        <v>515.00990536300003</v>
      </c>
    </row>
    <row r="13" spans="1:23" x14ac:dyDescent="0.3">
      <c r="B13" s="11" t="s">
        <v>125</v>
      </c>
      <c r="C13" s="43">
        <v>45.554901911000002</v>
      </c>
      <c r="D13" s="113">
        <v>48.798039638999953</v>
      </c>
      <c r="E13" s="113">
        <v>55.036510595999999</v>
      </c>
      <c r="F13" s="113">
        <v>56.677238152000001</v>
      </c>
      <c r="G13" s="113">
        <v>59.463733234999992</v>
      </c>
      <c r="H13" s="113">
        <v>64.856132941999988</v>
      </c>
      <c r="I13" s="113">
        <v>69.747783373008161</v>
      </c>
      <c r="J13" s="106">
        <v>74.185716676991831</v>
      </c>
      <c r="K13" s="106">
        <v>79.498699828000127</v>
      </c>
      <c r="L13" s="106">
        <v>83.429763046999824</v>
      </c>
      <c r="M13" s="106">
        <v>89.651718170999985</v>
      </c>
      <c r="N13" s="106">
        <v>92.272185191999995</v>
      </c>
      <c r="O13" s="106"/>
      <c r="P13" s="49">
        <v>85.373141896999968</v>
      </c>
      <c r="Q13" s="49">
        <v>133.47304187100002</v>
      </c>
      <c r="R13" s="49">
        <v>181.53454809799993</v>
      </c>
      <c r="S13" s="101">
        <v>236.03361492499999</v>
      </c>
      <c r="T13" s="101">
        <v>306.86196292499994</v>
      </c>
      <c r="U13" s="5"/>
      <c r="V13" s="82">
        <v>143.93350004999999</v>
      </c>
      <c r="W13" s="82">
        <v>181.92390336299997</v>
      </c>
    </row>
    <row r="14" spans="1:23" x14ac:dyDescent="0.3">
      <c r="B14" s="47" t="s">
        <v>126</v>
      </c>
      <c r="C14" s="48">
        <v>34.199495683000009</v>
      </c>
      <c r="D14" s="116">
        <v>36.242091557999956</v>
      </c>
      <c r="E14" s="116">
        <v>41.434081399999997</v>
      </c>
      <c r="F14" s="116">
        <v>42.983718600000003</v>
      </c>
      <c r="G14" s="116">
        <v>45.738861783000004</v>
      </c>
      <c r="H14" s="116">
        <v>49.272077306999989</v>
      </c>
      <c r="I14" s="116">
        <v>52.902625512705789</v>
      </c>
      <c r="J14" s="106">
        <v>54.561000489294194</v>
      </c>
      <c r="K14" s="106">
        <v>60.045205619000114</v>
      </c>
      <c r="L14" s="106">
        <v>61.575624654999842</v>
      </c>
      <c r="M14" s="106">
        <v>69.374022023999984</v>
      </c>
      <c r="N14" s="106">
        <v>68.676137936999979</v>
      </c>
      <c r="O14" s="106"/>
      <c r="P14" s="48">
        <v>61.963857552999968</v>
      </c>
      <c r="Q14" s="48">
        <v>101.30887736700001</v>
      </c>
      <c r="R14" s="48">
        <v>134.56040604599994</v>
      </c>
      <c r="S14" s="87">
        <v>179.42873908999999</v>
      </c>
      <c r="T14" s="87">
        <v>229.08445627599994</v>
      </c>
      <c r="V14" s="82">
        <v>107.46362600199998</v>
      </c>
      <c r="W14" s="82">
        <v>138.05015996099996</v>
      </c>
    </row>
    <row r="15" spans="1:23" x14ac:dyDescent="0.3">
      <c r="B15" s="47" t="s">
        <v>127</v>
      </c>
      <c r="C15" s="48">
        <v>11.355406227999996</v>
      </c>
      <c r="D15" s="116">
        <v>12.555948080999997</v>
      </c>
      <c r="E15" s="116">
        <v>13.602429196000001</v>
      </c>
      <c r="F15" s="116">
        <v>13.693519552</v>
      </c>
      <c r="G15" s="116">
        <v>13.724871451999988</v>
      </c>
      <c r="H15" s="116">
        <v>15.584055635000006</v>
      </c>
      <c r="I15" s="116">
        <v>16.845157860302365</v>
      </c>
      <c r="J15" s="106">
        <v>19.624716187697629</v>
      </c>
      <c r="K15" s="106">
        <v>19.453494209000006</v>
      </c>
      <c r="L15" s="106">
        <v>21.854138391999989</v>
      </c>
      <c r="M15" s="106">
        <v>20.277696147</v>
      </c>
      <c r="N15" s="106">
        <v>23.596047255000009</v>
      </c>
      <c r="O15" s="106"/>
      <c r="P15" s="48">
        <v>23.409284343999996</v>
      </c>
      <c r="Q15" s="48">
        <v>32.164164503999999</v>
      </c>
      <c r="R15" s="48">
        <v>46.974142051999991</v>
      </c>
      <c r="S15" s="87">
        <v>56.604875834999994</v>
      </c>
      <c r="T15" s="87">
        <v>77.777506648999989</v>
      </c>
      <c r="V15" s="82">
        <v>36.469874047999994</v>
      </c>
      <c r="W15" s="82">
        <v>43.873743402000009</v>
      </c>
    </row>
    <row r="16" spans="1:23" x14ac:dyDescent="0.3">
      <c r="B16" s="19" t="s">
        <v>51</v>
      </c>
      <c r="C16" s="45">
        <v>52.930060138999906</v>
      </c>
      <c r="D16" s="114">
        <v>72.927278676999904</v>
      </c>
      <c r="E16" s="114">
        <v>65.081768367000066</v>
      </c>
      <c r="F16" s="114">
        <v>82.685930398999886</v>
      </c>
      <c r="G16" s="114">
        <v>85.276601713000034</v>
      </c>
      <c r="H16" s="114">
        <v>105.31425261799987</v>
      </c>
      <c r="I16" s="114">
        <v>114.71039602499181</v>
      </c>
      <c r="J16" s="108">
        <v>124.9703582990083</v>
      </c>
      <c r="K16" s="108">
        <v>133.22557080600004</v>
      </c>
      <c r="L16" s="108">
        <v>142.71295908999986</v>
      </c>
      <c r="M16" s="108">
        <v>165.48371572600001</v>
      </c>
      <c r="N16" s="108">
        <v>167.60228627400005</v>
      </c>
      <c r="O16" s="108"/>
      <c r="P16" s="45">
        <v>132.84940386900001</v>
      </c>
      <c r="Q16" s="45">
        <v>178.912731882</v>
      </c>
      <c r="R16" s="45">
        <v>216.01897748799999</v>
      </c>
      <c r="S16" s="88">
        <v>338.35855309699986</v>
      </c>
      <c r="T16" s="88">
        <v>515.61928422000005</v>
      </c>
      <c r="V16" s="127">
        <v>239.68075432400011</v>
      </c>
      <c r="W16" s="127">
        <v>333.08600200000006</v>
      </c>
    </row>
    <row r="17" spans="2:25" x14ac:dyDescent="0.3">
      <c r="B17" s="11" t="s">
        <v>52</v>
      </c>
      <c r="C17" s="43">
        <v>0.40411490599999844</v>
      </c>
      <c r="D17" s="113">
        <v>4.6760606740000004</v>
      </c>
      <c r="E17" s="113">
        <v>4.0986846789999989</v>
      </c>
      <c r="F17" s="113">
        <v>5.3112153210000015</v>
      </c>
      <c r="G17" s="113">
        <v>4.1174735929999997</v>
      </c>
      <c r="H17" s="113">
        <v>5.6484948370000012</v>
      </c>
      <c r="I17" s="113">
        <v>6.642728537</v>
      </c>
      <c r="J17" s="106">
        <v>7.815758366999999</v>
      </c>
      <c r="K17" s="106">
        <v>8.8580804329419021</v>
      </c>
      <c r="L17" s="106">
        <v>3.1137189020580962</v>
      </c>
      <c r="M17" s="106">
        <v>10.243739640999999</v>
      </c>
      <c r="N17" s="106">
        <v>9.5274384360000024</v>
      </c>
      <c r="O17" s="106"/>
      <c r="P17" s="43">
        <v>19.893568827999999</v>
      </c>
      <c r="Q17" s="43">
        <v>12.011646419000002</v>
      </c>
      <c r="R17" s="43">
        <v>14.067660051999999</v>
      </c>
      <c r="S17" s="87">
        <v>19.175868430000001</v>
      </c>
      <c r="T17" s="87">
        <v>26.430286238999997</v>
      </c>
      <c r="V17" s="82">
        <v>14.458486903999999</v>
      </c>
      <c r="W17" s="82">
        <v>19.771178077000002</v>
      </c>
    </row>
    <row r="18" spans="2:25" x14ac:dyDescent="0.3">
      <c r="B18" s="19" t="s">
        <v>53</v>
      </c>
      <c r="C18" s="45">
        <v>52.525945232999909</v>
      </c>
      <c r="D18" s="114">
        <v>68.251218002999906</v>
      </c>
      <c r="E18" s="114">
        <v>60.983083688000065</v>
      </c>
      <c r="F18" s="114">
        <v>77.37471507799988</v>
      </c>
      <c r="G18" s="114">
        <v>81.159128120000034</v>
      </c>
      <c r="H18" s="114">
        <v>99.665757780999868</v>
      </c>
      <c r="I18" s="114">
        <v>108.06766748799181</v>
      </c>
      <c r="J18" s="108">
        <v>117.1545999320083</v>
      </c>
      <c r="K18" s="108">
        <v>124.36749037305813</v>
      </c>
      <c r="L18" s="108">
        <v>139.59924018794175</v>
      </c>
      <c r="M18" s="108">
        <v>155.23997608500002</v>
      </c>
      <c r="N18" s="108">
        <v>158.07484783800004</v>
      </c>
      <c r="O18" s="108"/>
      <c r="P18" s="45">
        <v>112.95583504100001</v>
      </c>
      <c r="Q18" s="45">
        <v>166.90108546300002</v>
      </c>
      <c r="R18" s="45">
        <v>201.95131743599998</v>
      </c>
      <c r="S18" s="88">
        <v>319.18268466699988</v>
      </c>
      <c r="T18" s="88">
        <v>489.18899798099994</v>
      </c>
      <c r="V18" s="127">
        <v>225.22226742000009</v>
      </c>
      <c r="W18" s="127">
        <v>313.31482392300006</v>
      </c>
    </row>
    <row r="19" spans="2:25" x14ac:dyDescent="0.3">
      <c r="B19" s="11" t="s">
        <v>54</v>
      </c>
      <c r="C19" s="43">
        <v>12.270713264002996</v>
      </c>
      <c r="D19" s="113">
        <v>15.185842528133008</v>
      </c>
      <c r="E19" s="113">
        <v>13.849028988926399</v>
      </c>
      <c r="F19" s="113">
        <v>17.1542710110736</v>
      </c>
      <c r="G19" s="113">
        <v>18.844912991009995</v>
      </c>
      <c r="H19" s="113">
        <v>21.737044872410472</v>
      </c>
      <c r="I19" s="113">
        <v>24.537953056182133</v>
      </c>
      <c r="J19" s="106">
        <v>27.079931350877622</v>
      </c>
      <c r="K19" s="106">
        <v>28.228473455108961</v>
      </c>
      <c r="L19" s="106">
        <v>31.469488850151265</v>
      </c>
      <c r="M19" s="106">
        <v>35.791140643894948</v>
      </c>
      <c r="N19" s="106">
        <v>36.030617824928029</v>
      </c>
      <c r="O19" s="106"/>
      <c r="P19" s="43">
        <v>25.568307187919999</v>
      </c>
      <c r="Q19" s="43">
        <v>38.454025615999996</v>
      </c>
      <c r="R19" s="43">
        <v>46.610165894888006</v>
      </c>
      <c r="S19" s="87">
        <v>71.585257863420466</v>
      </c>
      <c r="T19" s="87">
        <v>111.31584671231998</v>
      </c>
      <c r="V19" s="82">
        <v>51.617884407059755</v>
      </c>
      <c r="W19" s="82">
        <v>71.821758468822978</v>
      </c>
    </row>
    <row r="20" spans="2:25" x14ac:dyDescent="0.3">
      <c r="B20" s="19" t="s">
        <v>55</v>
      </c>
      <c r="C20" s="45">
        <v>40.25523196899691</v>
      </c>
      <c r="D20" s="114">
        <v>53.065375474866897</v>
      </c>
      <c r="E20" s="114">
        <v>47.134054699073666</v>
      </c>
      <c r="F20" s="114">
        <v>60.220444066926277</v>
      </c>
      <c r="G20" s="114">
        <v>62.314215128990043</v>
      </c>
      <c r="H20" s="114">
        <v>77.928712908589404</v>
      </c>
      <c r="I20" s="114">
        <v>83.52971443180968</v>
      </c>
      <c r="J20" s="133">
        <v>90.07466858113068</v>
      </c>
      <c r="K20" s="108">
        <v>96.139016917949164</v>
      </c>
      <c r="L20" s="108">
        <v>108.12975133779048</v>
      </c>
      <c r="M20" s="108">
        <v>119.44883544110508</v>
      </c>
      <c r="N20" s="108">
        <v>122.04423001307201</v>
      </c>
      <c r="O20" s="134"/>
      <c r="P20" s="118">
        <v>87.387527853080016</v>
      </c>
      <c r="Q20" s="118">
        <v>128.44705984700002</v>
      </c>
      <c r="R20" s="118">
        <v>155.34115154111197</v>
      </c>
      <c r="S20" s="88">
        <v>247.59742680357942</v>
      </c>
      <c r="T20" s="88">
        <v>377.87315126867998</v>
      </c>
      <c r="V20" s="37">
        <v>173.60438301294036</v>
      </c>
      <c r="W20" s="37">
        <v>241.4930654541771</v>
      </c>
      <c r="Y20" s="63"/>
    </row>
    <row r="21" spans="2:25" x14ac:dyDescent="0.3">
      <c r="B21" s="11" t="s">
        <v>56</v>
      </c>
      <c r="C21" s="43">
        <v>4.55</v>
      </c>
      <c r="D21" s="43">
        <v>6.07</v>
      </c>
      <c r="E21" s="43">
        <v>5.38</v>
      </c>
      <c r="F21" s="43">
        <v>6.73</v>
      </c>
      <c r="G21" s="43">
        <v>6.75</v>
      </c>
      <c r="H21" s="43">
        <v>7.28</v>
      </c>
      <c r="I21" s="43">
        <v>7.8</v>
      </c>
      <c r="J21" s="43">
        <v>8.4</v>
      </c>
      <c r="K21" s="43">
        <v>8.94</v>
      </c>
      <c r="L21" s="43">
        <v>10.029029096319894</v>
      </c>
      <c r="M21" s="106">
        <v>11.067820919765008</v>
      </c>
      <c r="N21" s="130">
        <v>11.29</v>
      </c>
      <c r="O21" s="120"/>
      <c r="P21" s="43">
        <v>10.19</v>
      </c>
      <c r="Q21" s="43">
        <v>14.8</v>
      </c>
      <c r="R21" s="43">
        <v>17.72</v>
      </c>
      <c r="S21" s="89">
        <v>26.32</v>
      </c>
      <c r="T21" s="89">
        <v>35.180792620961959</v>
      </c>
      <c r="V21" s="82">
        <v>16.2</v>
      </c>
      <c r="W21" s="82">
        <v>22.36</v>
      </c>
    </row>
    <row r="22" spans="2:25" x14ac:dyDescent="0.3">
      <c r="B22" s="11" t="s">
        <v>57</v>
      </c>
      <c r="C22" s="43">
        <v>4.47</v>
      </c>
      <c r="D22" s="43">
        <v>5.97</v>
      </c>
      <c r="E22" s="43">
        <v>5.3</v>
      </c>
      <c r="F22" s="43">
        <v>6.66</v>
      </c>
      <c r="G22" s="43">
        <v>6.35</v>
      </c>
      <c r="H22" s="43">
        <v>7</v>
      </c>
      <c r="I22" s="43">
        <v>7.5</v>
      </c>
      <c r="J22" s="43">
        <v>8.09</v>
      </c>
      <c r="K22" s="43">
        <v>8.64</v>
      </c>
      <c r="L22" s="43">
        <v>9.6736146425021801</v>
      </c>
      <c r="M22" s="106">
        <v>10.675950135462367</v>
      </c>
      <c r="N22" s="131">
        <v>10.92</v>
      </c>
      <c r="O22" s="43"/>
      <c r="P22" s="43">
        <v>9.93</v>
      </c>
      <c r="Q22" s="43">
        <v>14.63</v>
      </c>
      <c r="R22" s="43">
        <v>17.43</v>
      </c>
      <c r="S22" s="89">
        <v>25.18</v>
      </c>
      <c r="T22" s="89">
        <v>33.929469097141777</v>
      </c>
      <c r="V22" s="82">
        <v>15.6</v>
      </c>
      <c r="W22" s="82">
        <v>21.63</v>
      </c>
    </row>
    <row r="23" spans="2:25" x14ac:dyDescent="0.3">
      <c r="T23" s="5"/>
    </row>
    <row r="24" spans="2:25" x14ac:dyDescent="0.3">
      <c r="T24" s="63"/>
    </row>
  </sheetData>
  <hyperlinks>
    <hyperlink ref="A1" location="Index!A1" display="Index" xr:uid="{D6C4CD43-2927-43B7-B7A8-0AA8B8E10479}"/>
  </hyperlink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AB370C-58E9-4395-8CBE-5FD5CBA00BC3}">
  <dimension ref="A1:Z29"/>
  <sheetViews>
    <sheetView zoomScale="80" zoomScaleNormal="80" workbookViewId="0"/>
  </sheetViews>
  <sheetFormatPr defaultRowHeight="14.4" x14ac:dyDescent="0.3"/>
  <cols>
    <col min="1" max="1" width="5.6640625" bestFit="1" customWidth="1"/>
    <col min="2" max="2" width="46.109375" bestFit="1" customWidth="1"/>
    <col min="3" max="7" width="9" bestFit="1" customWidth="1"/>
    <col min="8" max="13" width="8.77734375" bestFit="1" customWidth="1"/>
    <col min="14" max="14" width="8.77734375" customWidth="1"/>
    <col min="15" max="15" width="8.6640625" bestFit="1" customWidth="1"/>
    <col min="16" max="20" width="9" bestFit="1" customWidth="1"/>
    <col min="21" max="22" width="8.77734375" bestFit="1" customWidth="1"/>
    <col min="23" max="23" width="11.44140625" bestFit="1" customWidth="1"/>
    <col min="24" max="24" width="10.109375" bestFit="1" customWidth="1"/>
    <col min="25" max="25" width="10" bestFit="1" customWidth="1"/>
  </cols>
  <sheetData>
    <row r="1" spans="1:25" x14ac:dyDescent="0.3">
      <c r="A1" s="61" t="s">
        <v>140</v>
      </c>
      <c r="G1" s="84"/>
      <c r="M1" s="84"/>
      <c r="O1" s="63"/>
    </row>
    <row r="2" spans="1:25" x14ac:dyDescent="0.3"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P2" s="84"/>
      <c r="Q2" s="84"/>
      <c r="R2" s="84"/>
      <c r="S2" s="84"/>
      <c r="T2" s="84"/>
      <c r="U2" s="84"/>
      <c r="V2" s="84"/>
    </row>
    <row r="3" spans="1:25" x14ac:dyDescent="0.3">
      <c r="B3" s="3" t="s">
        <v>40</v>
      </c>
      <c r="C3" s="2" t="s">
        <v>128</v>
      </c>
      <c r="D3" s="16" t="s">
        <v>129</v>
      </c>
      <c r="E3" s="16" t="s">
        <v>130</v>
      </c>
      <c r="F3" s="16" t="s">
        <v>131</v>
      </c>
      <c r="G3" s="16" t="s">
        <v>132</v>
      </c>
      <c r="H3" s="16" t="s">
        <v>168</v>
      </c>
      <c r="I3" s="16" t="s">
        <v>175</v>
      </c>
      <c r="J3" s="16" t="s">
        <v>181</v>
      </c>
      <c r="K3" s="16" t="s">
        <v>183</v>
      </c>
      <c r="L3" s="16" t="s">
        <v>187</v>
      </c>
      <c r="M3" s="16" t="s">
        <v>190</v>
      </c>
      <c r="N3" s="16" t="s">
        <v>199</v>
      </c>
      <c r="P3" s="16" t="s">
        <v>86</v>
      </c>
      <c r="Q3" s="16" t="s">
        <v>42</v>
      </c>
      <c r="R3" s="16" t="s">
        <v>0</v>
      </c>
      <c r="S3" s="16" t="s">
        <v>1</v>
      </c>
      <c r="T3" s="16" t="s">
        <v>2</v>
      </c>
      <c r="U3" s="16" t="s">
        <v>167</v>
      </c>
      <c r="V3" s="16" t="s">
        <v>186</v>
      </c>
    </row>
    <row r="4" spans="1:25" x14ac:dyDescent="0.3">
      <c r="B4" s="21" t="s">
        <v>58</v>
      </c>
    </row>
    <row r="5" spans="1:25" x14ac:dyDescent="0.3">
      <c r="B5" s="11" t="s">
        <v>59</v>
      </c>
      <c r="C5" s="50">
        <v>43.764651999999998</v>
      </c>
      <c r="D5" s="50">
        <v>43.764651999999998</v>
      </c>
      <c r="E5" s="50">
        <v>43.828262000000002</v>
      </c>
      <c r="F5" s="50">
        <v>45.023000000000003</v>
      </c>
      <c r="G5" s="50">
        <v>53.525568</v>
      </c>
      <c r="H5" s="50">
        <v>53.525568</v>
      </c>
      <c r="I5" s="50">
        <v>53.608397000000004</v>
      </c>
      <c r="J5" s="50">
        <v>53.701404499999995</v>
      </c>
      <c r="K5" s="50">
        <v>53.860794500000004</v>
      </c>
      <c r="L5" s="50">
        <v>53.947643500000005</v>
      </c>
      <c r="M5" s="50">
        <v>53.967209499999996</v>
      </c>
      <c r="N5" s="50">
        <v>54.178410999999997</v>
      </c>
      <c r="O5" s="39"/>
      <c r="P5" s="50">
        <v>42.404486999999996</v>
      </c>
      <c r="Q5" s="50">
        <v>42.830155000000005</v>
      </c>
      <c r="R5" s="50">
        <v>42.978405000000002</v>
      </c>
      <c r="S5" s="50">
        <v>43.706654999999998</v>
      </c>
      <c r="T5" s="50">
        <v>43.764651999999998</v>
      </c>
      <c r="U5" s="39">
        <v>53.525568</v>
      </c>
      <c r="V5" s="50">
        <v>53.947643500000005</v>
      </c>
      <c r="W5" s="4"/>
      <c r="X5" s="4"/>
      <c r="Y5" s="5"/>
    </row>
    <row r="6" spans="1:25" x14ac:dyDescent="0.3">
      <c r="B6" s="11" t="s">
        <v>60</v>
      </c>
      <c r="C6" s="50">
        <v>1140.7470858797451</v>
      </c>
      <c r="D6" s="50">
        <v>1196.7628840370685</v>
      </c>
      <c r="E6" s="50">
        <v>1243.358571328524</v>
      </c>
      <c r="F6" s="50">
        <v>1329.9430118860689</v>
      </c>
      <c r="G6" s="50">
        <v>2155.3158822972237</v>
      </c>
      <c r="H6" s="50">
        <v>2245.1400801472819</v>
      </c>
      <c r="I6" s="50">
        <v>2333.2931656009637</v>
      </c>
      <c r="J6" s="50">
        <v>2434.8849992052483</v>
      </c>
      <c r="K6" s="50">
        <v>2540.8419417474479</v>
      </c>
      <c r="L6" s="50">
        <v>2654.7875233926684</v>
      </c>
      <c r="M6" s="50">
        <v>2782.4624063895649</v>
      </c>
      <c r="N6" s="50">
        <v>2861.0918457984144</v>
      </c>
      <c r="O6" s="80"/>
      <c r="P6" s="50">
        <v>757.14133400872595</v>
      </c>
      <c r="Q6" s="50">
        <v>805.45346980982868</v>
      </c>
      <c r="R6" s="50">
        <v>894.29101455082889</v>
      </c>
      <c r="S6" s="50">
        <v>1032.4195352138288</v>
      </c>
      <c r="T6" s="50">
        <v>1196.7628840370685</v>
      </c>
      <c r="U6" s="39">
        <v>2245.1400801472819</v>
      </c>
      <c r="V6" s="50">
        <v>2654.7875233926684</v>
      </c>
      <c r="W6" s="84"/>
      <c r="Y6" s="63"/>
    </row>
    <row r="7" spans="1:25" x14ac:dyDescent="0.3">
      <c r="B7" s="11" t="s">
        <v>61</v>
      </c>
      <c r="C7" s="50">
        <v>2669.7366896939998</v>
      </c>
      <c r="D7" s="50">
        <v>2988.869020095</v>
      </c>
      <c r="E7" s="50">
        <v>3319.5544148260001</v>
      </c>
      <c r="F7" s="50">
        <v>3288.4814340739995</v>
      </c>
      <c r="G7" s="50">
        <v>3512.7060748019999</v>
      </c>
      <c r="H7" s="50">
        <v>3415.0987406270001</v>
      </c>
      <c r="I7" s="50">
        <v>3690.2480172042888</v>
      </c>
      <c r="J7" s="50">
        <v>4010.8555728589999</v>
      </c>
      <c r="K7" s="50">
        <v>4549.7678566249997</v>
      </c>
      <c r="L7" s="50">
        <v>4969.0570552999998</v>
      </c>
      <c r="M7" s="50">
        <v>5215.2103557420005</v>
      </c>
      <c r="N7" s="50">
        <v>5492.2368278995782</v>
      </c>
      <c r="O7" s="39"/>
      <c r="P7" s="50">
        <v>513.21235861999992</v>
      </c>
      <c r="Q7" s="50">
        <v>934.60360375800008</v>
      </c>
      <c r="R7" s="50">
        <v>1491.290372659</v>
      </c>
      <c r="S7" s="50">
        <v>2070.0097025759997</v>
      </c>
      <c r="T7" s="50">
        <v>2988.869020095</v>
      </c>
      <c r="U7" s="39">
        <v>3415.0987406270001</v>
      </c>
      <c r="V7" s="50">
        <v>4969.0570552999998</v>
      </c>
      <c r="Y7" s="63"/>
    </row>
    <row r="8" spans="1:25" x14ac:dyDescent="0.3">
      <c r="B8" s="11" t="s">
        <v>62</v>
      </c>
      <c r="C8" s="50">
        <v>132.84084486700067</v>
      </c>
      <c r="D8" s="50">
        <v>66.193632283760962</v>
      </c>
      <c r="E8" s="50">
        <v>88.137103529968499</v>
      </c>
      <c r="F8" s="50">
        <v>95.231413720999626</v>
      </c>
      <c r="G8" s="50">
        <v>86.711590318393519</v>
      </c>
      <c r="H8" s="50">
        <v>80.418086696648515</v>
      </c>
      <c r="I8" s="50">
        <v>89.388231894999535</v>
      </c>
      <c r="J8" s="50">
        <v>100.63760738900055</v>
      </c>
      <c r="K8" s="50">
        <v>122.79386217038245</v>
      </c>
      <c r="L8" s="50">
        <v>69.707721642000251</v>
      </c>
      <c r="M8" s="50">
        <v>134.95794081739314</v>
      </c>
      <c r="N8" s="50">
        <v>172.82605346251239</v>
      </c>
      <c r="O8" s="39"/>
      <c r="P8" s="50">
        <v>21.996121682330113</v>
      </c>
      <c r="Q8" s="50">
        <v>16.104111372999682</v>
      </c>
      <c r="R8" s="50">
        <v>34.07996683000033</v>
      </c>
      <c r="S8" s="50">
        <v>75.084884416999557</v>
      </c>
      <c r="T8" s="50">
        <v>66.194632283761166</v>
      </c>
      <c r="U8" s="39">
        <v>80.418086696648515</v>
      </c>
      <c r="V8" s="50">
        <v>69.707721642000251</v>
      </c>
      <c r="Y8" s="63"/>
    </row>
    <row r="9" spans="1:25" x14ac:dyDescent="0.3">
      <c r="B9" s="19" t="s">
        <v>30</v>
      </c>
      <c r="C9" s="51">
        <v>3987.0892724407458</v>
      </c>
      <c r="D9" s="51">
        <v>4295.5901884158293</v>
      </c>
      <c r="E9" s="51">
        <v>4694.8783516844924</v>
      </c>
      <c r="F9" s="51">
        <v>4758.6788596810675</v>
      </c>
      <c r="G9" s="51">
        <v>5808.2591154176171</v>
      </c>
      <c r="H9" s="51">
        <v>5794.1824754709305</v>
      </c>
      <c r="I9" s="51">
        <v>6166.5378117002529</v>
      </c>
      <c r="J9" s="51">
        <v>6600.0795839532493</v>
      </c>
      <c r="K9" s="51">
        <v>7267.2644550428295</v>
      </c>
      <c r="L9" s="51">
        <v>7747.4999438346686</v>
      </c>
      <c r="M9" s="51">
        <v>8186.5979124489586</v>
      </c>
      <c r="N9" s="51">
        <v>8580.3331381605058</v>
      </c>
      <c r="O9" s="39"/>
      <c r="P9" s="51">
        <v>1334.754301311056</v>
      </c>
      <c r="Q9" s="51">
        <v>1798.9913399408283</v>
      </c>
      <c r="R9" s="51">
        <v>2462.6397590398292</v>
      </c>
      <c r="S9" s="51">
        <v>3221.2207772068277</v>
      </c>
      <c r="T9" s="51">
        <v>4295.5911884158295</v>
      </c>
      <c r="U9" s="83">
        <v>5794.1824754709305</v>
      </c>
      <c r="V9" s="51">
        <v>7747.4999438346686</v>
      </c>
    </row>
    <row r="10" spans="1:25" x14ac:dyDescent="0.3">
      <c r="B10" s="11"/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39"/>
      <c r="P10" s="94"/>
      <c r="Q10" s="94"/>
      <c r="R10" s="94"/>
      <c r="S10" s="94"/>
      <c r="T10" s="94"/>
      <c r="U10" s="94"/>
      <c r="V10" s="50"/>
    </row>
    <row r="11" spans="1:25" x14ac:dyDescent="0.3">
      <c r="B11" s="21" t="s">
        <v>63</v>
      </c>
      <c r="C11" s="52"/>
      <c r="D11" s="52"/>
      <c r="E11" s="52"/>
      <c r="F11" s="52"/>
      <c r="G11" s="52"/>
      <c r="H11" s="52"/>
      <c r="I11" s="52"/>
      <c r="J11" s="51"/>
      <c r="K11" s="52"/>
      <c r="L11" s="52"/>
      <c r="M11" s="52"/>
      <c r="N11" s="52"/>
      <c r="O11" s="39"/>
      <c r="P11" s="52"/>
      <c r="Q11" s="52"/>
      <c r="R11" s="52"/>
      <c r="S11" s="52"/>
      <c r="T11" s="52"/>
      <c r="U11" s="39"/>
      <c r="V11" s="52"/>
    </row>
    <row r="12" spans="1:25" x14ac:dyDescent="0.3">
      <c r="B12" s="11" t="s">
        <v>64</v>
      </c>
      <c r="C12" s="50">
        <v>3368.4084601189988</v>
      </c>
      <c r="D12" s="50">
        <v>3609.1441082910005</v>
      </c>
      <c r="E12" s="50">
        <v>3932.5074387889995</v>
      </c>
      <c r="F12" s="50">
        <v>4266.0722251360003</v>
      </c>
      <c r="G12" s="50">
        <v>4621.9586739219994</v>
      </c>
      <c r="H12" s="50">
        <v>5062.395701349099</v>
      </c>
      <c r="I12" s="50">
        <v>5405.3271554840003</v>
      </c>
      <c r="J12" s="50">
        <v>5856.9286111700003</v>
      </c>
      <c r="K12" s="50">
        <v>6350.3258165361613</v>
      </c>
      <c r="L12" s="50">
        <v>6859.4854833020017</v>
      </c>
      <c r="M12" s="50">
        <v>7208.4846642559987</v>
      </c>
      <c r="N12" s="50">
        <v>7633.9894378749996</v>
      </c>
      <c r="O12" s="39"/>
      <c r="P12" s="50">
        <v>1140.6256092040001</v>
      </c>
      <c r="Q12" s="50">
        <v>1475.1518982210005</v>
      </c>
      <c r="R12" s="50">
        <v>1981.1697055968179</v>
      </c>
      <c r="S12" s="50">
        <v>2622.5245348659996</v>
      </c>
      <c r="T12" s="50">
        <v>3609.1441082910005</v>
      </c>
      <c r="U12" s="39">
        <v>5062.395701349099</v>
      </c>
      <c r="V12" s="50">
        <v>6859.4854833020017</v>
      </c>
    </row>
    <row r="13" spans="1:25" x14ac:dyDescent="0.3">
      <c r="B13" s="11" t="s">
        <v>32</v>
      </c>
      <c r="C13" s="50">
        <v>284.184648541</v>
      </c>
      <c r="D13" s="50">
        <v>46.927732698</v>
      </c>
      <c r="E13" s="50">
        <v>336.97691963400001</v>
      </c>
      <c r="F13" s="50">
        <v>99.600168339000007</v>
      </c>
      <c r="G13" s="50">
        <v>206.97044485999999</v>
      </c>
      <c r="H13" s="50">
        <v>157.79698699400001</v>
      </c>
      <c r="I13" s="50">
        <v>353.61023023399997</v>
      </c>
      <c r="J13" s="50">
        <v>323.07452884600002</v>
      </c>
      <c r="K13" s="50">
        <v>361.71694372500002</v>
      </c>
      <c r="L13" s="50">
        <v>315.27241374300002</v>
      </c>
      <c r="M13" s="50">
        <v>486.74040538700001</v>
      </c>
      <c r="N13" s="50">
        <v>467.68902865399997</v>
      </c>
      <c r="O13" s="39"/>
      <c r="P13" s="50">
        <v>79.768883621139963</v>
      </c>
      <c r="Q13" s="50">
        <v>93.858808597999996</v>
      </c>
      <c r="R13" s="50">
        <v>0</v>
      </c>
      <c r="S13" s="50">
        <v>175.32003112400002</v>
      </c>
      <c r="T13" s="50">
        <v>46.927732698</v>
      </c>
      <c r="U13" s="39">
        <v>157.79698699400001</v>
      </c>
      <c r="V13" s="50">
        <v>315.27241374300002</v>
      </c>
    </row>
    <row r="14" spans="1:25" x14ac:dyDescent="0.3">
      <c r="B14" s="11" t="s">
        <v>65</v>
      </c>
      <c r="C14" s="50">
        <v>23.869995333999999</v>
      </c>
      <c r="D14" s="50">
        <v>24.318527129517516</v>
      </c>
      <c r="E14" s="50">
        <v>22.802524656999999</v>
      </c>
      <c r="F14" s="50">
        <v>25.281084965517522</v>
      </c>
      <c r="G14" s="50">
        <v>28.889616449000002</v>
      </c>
      <c r="H14" s="50">
        <v>29.812891835000002</v>
      </c>
      <c r="I14" s="50">
        <v>28.613940738985907</v>
      </c>
      <c r="J14" s="50">
        <v>30.037560814999996</v>
      </c>
      <c r="K14" s="50">
        <v>30.262607878000004</v>
      </c>
      <c r="L14" s="50">
        <v>29.362380435000006</v>
      </c>
      <c r="M14" s="50">
        <v>27.923107017000003</v>
      </c>
      <c r="N14" s="50">
        <v>30.965893198</v>
      </c>
      <c r="O14" s="39"/>
      <c r="P14" s="50">
        <v>6.6288996000000004</v>
      </c>
      <c r="Q14" s="50">
        <v>17.847170910482497</v>
      </c>
      <c r="R14" s="50">
        <v>15.108599050000008</v>
      </c>
      <c r="S14" s="50">
        <v>17.038402250000004</v>
      </c>
      <c r="T14" s="50">
        <v>24.318527129517516</v>
      </c>
      <c r="U14" s="39">
        <v>29.812891835000002</v>
      </c>
      <c r="V14" s="50">
        <v>29.362380435000006</v>
      </c>
    </row>
    <row r="15" spans="1:25" x14ac:dyDescent="0.3">
      <c r="B15" s="11" t="s">
        <v>66</v>
      </c>
      <c r="C15" s="50">
        <v>200.38320445999997</v>
      </c>
      <c r="D15" s="50">
        <v>507.27787002700001</v>
      </c>
      <c r="E15" s="50">
        <v>275.66285268399997</v>
      </c>
      <c r="F15" s="50">
        <v>210.12542905899997</v>
      </c>
      <c r="G15" s="50">
        <v>777.89294764499994</v>
      </c>
      <c r="H15" s="50">
        <v>377.70461497300005</v>
      </c>
      <c r="I15" s="50">
        <v>207.73158135100002</v>
      </c>
      <c r="J15" s="50">
        <v>197.38207328500002</v>
      </c>
      <c r="K15" s="50">
        <v>315.78542776300003</v>
      </c>
      <c r="L15" s="50">
        <v>343.38642480399989</v>
      </c>
      <c r="M15" s="50">
        <v>240.23580602299998</v>
      </c>
      <c r="N15" s="50">
        <v>194.30784074699994</v>
      </c>
      <c r="O15" s="39"/>
      <c r="P15" s="50">
        <v>80.103806023070277</v>
      </c>
      <c r="Q15" s="50">
        <v>182.47795970300001</v>
      </c>
      <c r="R15" s="50">
        <v>413.67672788900001</v>
      </c>
      <c r="S15" s="50">
        <v>330.29359566099998</v>
      </c>
      <c r="T15" s="50">
        <v>507.27787002699995</v>
      </c>
      <c r="U15" s="39">
        <v>377.70461497300005</v>
      </c>
      <c r="V15" s="50">
        <v>343.38642480399989</v>
      </c>
    </row>
    <row r="16" spans="1:25" x14ac:dyDescent="0.3">
      <c r="B16" s="11" t="s">
        <v>67</v>
      </c>
      <c r="C16" s="50">
        <v>110.24311026199985</v>
      </c>
      <c r="D16" s="50">
        <v>107.92242809011441</v>
      </c>
      <c r="E16" s="50">
        <v>126.92867880799986</v>
      </c>
      <c r="F16" s="50">
        <v>157.59904961128177</v>
      </c>
      <c r="G16" s="50">
        <v>172.54748248930264</v>
      </c>
      <c r="H16" s="50">
        <v>166.47228031983013</v>
      </c>
      <c r="I16" s="50">
        <v>171.25490389226798</v>
      </c>
      <c r="J16" s="50">
        <v>192.65680983724815</v>
      </c>
      <c r="K16" s="50">
        <v>209.17365911066645</v>
      </c>
      <c r="L16" s="50">
        <v>199.99324152066856</v>
      </c>
      <c r="M16" s="50">
        <v>223.21392976595962</v>
      </c>
      <c r="N16" s="50">
        <v>253.38093771650347</v>
      </c>
      <c r="O16" s="39"/>
      <c r="P16" s="50">
        <v>27.627053952339793</v>
      </c>
      <c r="Q16" s="50">
        <v>29.655447958734385</v>
      </c>
      <c r="R16" s="50">
        <v>52.685440563492648</v>
      </c>
      <c r="S16" s="50">
        <v>76.044935340999473</v>
      </c>
      <c r="T16" s="50">
        <v>107.92242809011623</v>
      </c>
      <c r="U16" s="39">
        <v>166.47228031983013</v>
      </c>
      <c r="V16" s="50">
        <v>199.99324152066856</v>
      </c>
    </row>
    <row r="17" spans="2:26" x14ac:dyDescent="0.3">
      <c r="B17" s="19" t="s">
        <v>30</v>
      </c>
      <c r="C17" s="51">
        <v>3987.0894187159988</v>
      </c>
      <c r="D17" s="51">
        <v>4295.5906662356319</v>
      </c>
      <c r="E17" s="51">
        <v>4694.8784145719992</v>
      </c>
      <c r="F17" s="51">
        <v>4758.6779571108</v>
      </c>
      <c r="G17" s="51">
        <v>5808.2591653653017</v>
      </c>
      <c r="H17" s="51">
        <v>5794.1824754709296</v>
      </c>
      <c r="I17" s="51">
        <v>6166.5378117002538</v>
      </c>
      <c r="J17" s="51">
        <v>6600.0795839532484</v>
      </c>
      <c r="K17" s="51">
        <v>7267.2644550128289</v>
      </c>
      <c r="L17" s="51">
        <v>7747.4999438046698</v>
      </c>
      <c r="M17" s="51">
        <v>8186.5979124489577</v>
      </c>
      <c r="N17" s="51">
        <v>8580.3331381905027</v>
      </c>
      <c r="O17" s="39"/>
      <c r="P17" s="51">
        <v>1334.7542524005503</v>
      </c>
      <c r="Q17" s="51">
        <v>1798.9912853912174</v>
      </c>
      <c r="R17" s="51">
        <v>2462.6404730993108</v>
      </c>
      <c r="S17" s="51">
        <v>3221.2214992419995</v>
      </c>
      <c r="T17" s="51">
        <v>4295.5906662356338</v>
      </c>
      <c r="U17" s="83">
        <v>5794.1824754709296</v>
      </c>
      <c r="V17" s="51">
        <v>7747.4999438046698</v>
      </c>
      <c r="W17" s="109"/>
      <c r="X17" s="4"/>
      <c r="Z17" s="63"/>
    </row>
    <row r="18" spans="2:26" x14ac:dyDescent="0.3">
      <c r="B18" s="1"/>
      <c r="D18" s="66"/>
      <c r="E18" s="67"/>
      <c r="F18" s="68"/>
      <c r="H18" s="39"/>
      <c r="I18" s="39"/>
      <c r="J18" s="39"/>
      <c r="K18" s="39"/>
      <c r="L18" s="39"/>
      <c r="M18" s="39"/>
      <c r="N18" s="39"/>
      <c r="U18" s="39"/>
      <c r="V18" s="39"/>
      <c r="W18" s="4"/>
      <c r="X18" s="4"/>
      <c r="Z18" s="63"/>
    </row>
    <row r="19" spans="2:26" x14ac:dyDescent="0.3">
      <c r="B19" s="19" t="s">
        <v>124</v>
      </c>
      <c r="C19" s="69"/>
      <c r="D19" s="69"/>
      <c r="E19" s="69"/>
      <c r="F19" s="69"/>
      <c r="G19" s="69"/>
      <c r="H19" s="39"/>
      <c r="I19" s="39"/>
      <c r="J19" s="39"/>
      <c r="K19" s="39"/>
      <c r="L19" s="39"/>
      <c r="M19" s="39"/>
      <c r="N19" s="39"/>
      <c r="P19" s="69"/>
      <c r="Q19" s="69"/>
      <c r="R19" s="69"/>
      <c r="S19" s="69"/>
      <c r="T19" s="69"/>
      <c r="U19" s="39"/>
      <c r="V19" s="39"/>
    </row>
    <row r="20" spans="2:26" x14ac:dyDescent="0.3">
      <c r="B20" s="10" t="s">
        <v>99</v>
      </c>
      <c r="C20" s="70">
        <v>3953.5607490858124</v>
      </c>
      <c r="D20" s="70">
        <v>4359.4306758729645</v>
      </c>
      <c r="E20" s="70">
        <v>4759.0243462097296</v>
      </c>
      <c r="F20" s="70">
        <v>5180.6890862919108</v>
      </c>
      <c r="G20" s="70">
        <v>5609.4858007831872</v>
      </c>
      <c r="H20" s="93">
        <v>6084.0344757899902</v>
      </c>
      <c r="I20" s="93">
        <v>6509.0605421000328</v>
      </c>
      <c r="J20" s="93">
        <v>7039.056709171994</v>
      </c>
      <c r="K20" s="110">
        <v>7618.5700775659789</v>
      </c>
      <c r="L20" s="110">
        <v>8189.2278648139691</v>
      </c>
      <c r="M20" s="110">
        <v>8712.4607744979567</v>
      </c>
      <c r="N20" s="110">
        <v>9251.6020049628041</v>
      </c>
      <c r="O20" s="70"/>
      <c r="P20" s="70">
        <v>1178.0344861030001</v>
      </c>
      <c r="Q20" s="70">
        <v>1519.7889351351</v>
      </c>
      <c r="R20" s="70">
        <v>2198.5274268510998</v>
      </c>
      <c r="S20" s="70">
        <v>3073.2930642707902</v>
      </c>
      <c r="T20" s="70">
        <v>4359.43067629297</v>
      </c>
      <c r="U20" s="83">
        <v>6084.0344757899902</v>
      </c>
      <c r="V20" s="110">
        <v>8189.2278648139691</v>
      </c>
    </row>
    <row r="21" spans="2:26" x14ac:dyDescent="0.3">
      <c r="B21" s="1" t="s">
        <v>110</v>
      </c>
      <c r="C21" s="111">
        <v>-528.32887432100006</v>
      </c>
      <c r="D21" s="111">
        <v>-692.73539084099991</v>
      </c>
      <c r="E21" s="111">
        <v>-764.37072685900011</v>
      </c>
      <c r="F21" s="111">
        <v>-847.58514166300006</v>
      </c>
      <c r="G21" s="111">
        <v>-910.39698080699986</v>
      </c>
      <c r="H21" s="111">
        <v>-948.50368579999997</v>
      </c>
      <c r="I21" s="111">
        <v>-1023.18569373</v>
      </c>
      <c r="J21" s="111">
        <v>-1095.23760247</v>
      </c>
      <c r="K21" s="111">
        <v>-1172.898929623</v>
      </c>
      <c r="L21" s="111">
        <v>-1226.4032067969999</v>
      </c>
      <c r="M21" s="111">
        <v>-1395.5007967619999</v>
      </c>
      <c r="N21" s="111">
        <v>-1501.184374017</v>
      </c>
      <c r="O21" s="111"/>
      <c r="P21" s="111">
        <v>0</v>
      </c>
      <c r="Q21" s="111">
        <v>0</v>
      </c>
      <c r="R21" s="111">
        <v>-158.27044469000001</v>
      </c>
      <c r="S21" s="111">
        <v>-382.24783964099998</v>
      </c>
      <c r="T21" s="111">
        <v>-692.73539084099991</v>
      </c>
      <c r="U21" s="111">
        <v>-948.50368579999997</v>
      </c>
      <c r="V21" s="111">
        <v>-1226.4032067969999</v>
      </c>
    </row>
    <row r="22" spans="2:26" x14ac:dyDescent="0.3">
      <c r="B22" s="1" t="s">
        <v>133</v>
      </c>
      <c r="C22" s="57">
        <v>0</v>
      </c>
      <c r="D22" s="57">
        <v>0</v>
      </c>
      <c r="E22" s="57">
        <v>0</v>
      </c>
      <c r="F22" s="57">
        <v>0</v>
      </c>
      <c r="G22" s="57">
        <v>0</v>
      </c>
      <c r="H22" s="62">
        <v>0</v>
      </c>
      <c r="I22" s="62">
        <v>0</v>
      </c>
      <c r="J22" s="62">
        <v>0</v>
      </c>
      <c r="K22" s="62">
        <v>0</v>
      </c>
      <c r="L22" s="39">
        <v>0</v>
      </c>
      <c r="M22" s="39">
        <v>0</v>
      </c>
      <c r="N22" s="39">
        <v>0</v>
      </c>
      <c r="O22" s="57"/>
      <c r="P22" s="57">
        <v>-11.132380099999999</v>
      </c>
      <c r="Q22" s="57">
        <v>-8.6</v>
      </c>
      <c r="R22" s="57">
        <v>-6.673</v>
      </c>
      <c r="S22" s="57">
        <v>-2.8440000000000003</v>
      </c>
      <c r="T22" s="57">
        <v>0</v>
      </c>
      <c r="U22" s="39">
        <v>0</v>
      </c>
      <c r="V22" s="39">
        <v>0</v>
      </c>
    </row>
    <row r="23" spans="2:26" x14ac:dyDescent="0.3">
      <c r="B23" s="34" t="s">
        <v>111</v>
      </c>
      <c r="C23" s="57">
        <v>37.381963012</v>
      </c>
      <c r="D23" s="57">
        <v>36.923465017035902</v>
      </c>
      <c r="E23" s="57">
        <v>40.134937649999998</v>
      </c>
      <c r="F23" s="57">
        <v>42.698180753000003</v>
      </c>
      <c r="G23" s="57">
        <v>44.643141720999999</v>
      </c>
      <c r="H23" s="62">
        <v>51.206116199999997</v>
      </c>
      <c r="I23" s="62">
        <v>55.09</v>
      </c>
      <c r="J23" s="62">
        <v>60.301938</v>
      </c>
      <c r="K23" s="111">
        <v>65.893900000000002</v>
      </c>
      <c r="L23" s="111">
        <v>70.768580400000005</v>
      </c>
      <c r="M23" s="111">
        <v>76.645670600000003</v>
      </c>
      <c r="N23" s="111">
        <v>81.463114899999994</v>
      </c>
      <c r="O23" s="57"/>
      <c r="P23" s="57">
        <v>9.76</v>
      </c>
      <c r="Q23" s="57">
        <v>6.7740999999999998</v>
      </c>
      <c r="R23" s="57">
        <v>10.536997532999999</v>
      </c>
      <c r="S23" s="57">
        <v>8.3881990670000004</v>
      </c>
      <c r="T23" s="57">
        <v>36.923465017035902</v>
      </c>
      <c r="U23" s="39">
        <v>51.206116199999997</v>
      </c>
      <c r="V23" s="111">
        <v>70.768580400000005</v>
      </c>
    </row>
    <row r="24" spans="2:26" x14ac:dyDescent="0.3">
      <c r="B24" s="1" t="s">
        <v>101</v>
      </c>
      <c r="C24" s="57">
        <v>3462.6138377768125</v>
      </c>
      <c r="D24" s="57">
        <v>3703.6187500490005</v>
      </c>
      <c r="E24" s="57">
        <v>4034.7885570007297</v>
      </c>
      <c r="F24" s="57">
        <v>4375.8021253819106</v>
      </c>
      <c r="G24" s="57">
        <v>4743.7319616971872</v>
      </c>
      <c r="H24" s="62">
        <v>5186.7369061899899</v>
      </c>
      <c r="I24" s="62">
        <v>5540.964848370033</v>
      </c>
      <c r="J24" s="62">
        <v>6004.1210447019939</v>
      </c>
      <c r="K24" s="111">
        <v>6511.5650479429787</v>
      </c>
      <c r="L24" s="111">
        <v>7033.5932384169691</v>
      </c>
      <c r="M24" s="111">
        <v>7393.6056483359562</v>
      </c>
      <c r="N24" s="111">
        <v>7831.8807458458041</v>
      </c>
      <c r="O24" s="57"/>
      <c r="P24" s="57">
        <v>1176.662106003</v>
      </c>
      <c r="Q24" s="57">
        <v>1517.9630351351002</v>
      </c>
      <c r="R24" s="57">
        <v>2044.1209796940998</v>
      </c>
      <c r="S24" s="57">
        <v>2696.5894236967902</v>
      </c>
      <c r="T24" s="57">
        <v>3703.618750469006</v>
      </c>
      <c r="U24" s="39">
        <v>5186.7369061899899</v>
      </c>
      <c r="V24" s="111">
        <v>7033.5932384169691</v>
      </c>
    </row>
    <row r="25" spans="2:26" x14ac:dyDescent="0.3">
      <c r="B25" s="1" t="s">
        <v>112</v>
      </c>
      <c r="C25" s="57">
        <v>-52.791616499999996</v>
      </c>
      <c r="D25" s="57">
        <v>-58.99</v>
      </c>
      <c r="E25" s="57">
        <v>-62.569631399999999</v>
      </c>
      <c r="F25" s="57">
        <v>-67.985667199999995</v>
      </c>
      <c r="G25" s="57">
        <v>-76.084982400000001</v>
      </c>
      <c r="H25" s="62">
        <v>-80.247188600000001</v>
      </c>
      <c r="I25" s="62">
        <v>-85</v>
      </c>
      <c r="J25" s="62">
        <v>-91.217647700000001</v>
      </c>
      <c r="K25" s="111">
        <v>-100.4880814</v>
      </c>
      <c r="L25" s="111">
        <v>-109.81937360000001</v>
      </c>
      <c r="M25" s="111">
        <v>-117.6064957</v>
      </c>
      <c r="N25" s="111">
        <v>-125.1107093</v>
      </c>
      <c r="O25" s="57"/>
      <c r="P25" s="57">
        <v>-27.633778100000001</v>
      </c>
      <c r="Q25" s="57">
        <v>-26.614999999999998</v>
      </c>
      <c r="R25" s="57">
        <v>-31.948375900000002</v>
      </c>
      <c r="S25" s="57">
        <v>-39.716280500000003</v>
      </c>
      <c r="T25" s="57">
        <v>-58.99</v>
      </c>
      <c r="U25" s="57">
        <v>-80.247188600000001</v>
      </c>
      <c r="V25" s="111">
        <v>-109.81937360000001</v>
      </c>
    </row>
    <row r="26" spans="2:26" x14ac:dyDescent="0.3">
      <c r="B26" s="1" t="s">
        <v>113</v>
      </c>
      <c r="C26" s="57">
        <v>-41.413761158000007</v>
      </c>
      <c r="D26" s="57">
        <v>-35.484641758000009</v>
      </c>
      <c r="E26" s="57">
        <v>-39.711491158000001</v>
      </c>
      <c r="F26" s="57">
        <v>-41.744232957999991</v>
      </c>
      <c r="G26" s="57">
        <v>-45.688305454000002</v>
      </c>
      <c r="H26" s="62">
        <v>-44.094021311899901</v>
      </c>
      <c r="I26" s="62">
        <v>-50.642099999999999</v>
      </c>
      <c r="J26" s="62">
        <v>-55.974785853999997</v>
      </c>
      <c r="K26" s="111">
        <v>-60.7512283338381</v>
      </c>
      <c r="L26" s="111">
        <v>-64.288381479999998</v>
      </c>
      <c r="M26" s="111">
        <v>-67.514488279999995</v>
      </c>
      <c r="N26" s="111">
        <v>-72.780598679999997</v>
      </c>
      <c r="O26" s="57"/>
      <c r="P26" s="57">
        <v>-8.4072804929999894</v>
      </c>
      <c r="Q26" s="57">
        <v>-16.192542618999997</v>
      </c>
      <c r="R26" s="57">
        <v>-31.003250355182072</v>
      </c>
      <c r="S26" s="57">
        <v>-34.348234658000003</v>
      </c>
      <c r="T26" s="57">
        <v>-35.484641758000009</v>
      </c>
      <c r="U26" s="57">
        <v>-44.094021311899901</v>
      </c>
      <c r="V26" s="111">
        <v>-64.288381479999998</v>
      </c>
    </row>
    <row r="27" spans="2:26" x14ac:dyDescent="0.3">
      <c r="B27" s="19" t="s">
        <v>100</v>
      </c>
      <c r="C27" s="70">
        <v>3368.4084601188124</v>
      </c>
      <c r="D27" s="70">
        <v>3609.1441082910005</v>
      </c>
      <c r="E27" s="70">
        <v>3932.5074344427294</v>
      </c>
      <c r="F27" s="70">
        <v>4266.0722252239111</v>
      </c>
      <c r="G27" s="70">
        <v>4621.9586738431872</v>
      </c>
      <c r="H27" s="93">
        <v>5062.3956962780894</v>
      </c>
      <c r="I27" s="93">
        <v>5405.322748370033</v>
      </c>
      <c r="J27" s="93">
        <v>5856.9286111479933</v>
      </c>
      <c r="K27" s="110">
        <v>6350.3257382091406</v>
      </c>
      <c r="L27" s="110">
        <v>6859.4854833369691</v>
      </c>
      <c r="M27" s="110">
        <v>7208.4846643559567</v>
      </c>
      <c r="N27" s="110">
        <v>7633.9894378658037</v>
      </c>
      <c r="O27" s="70"/>
      <c r="P27" s="70">
        <v>1140.6210474100001</v>
      </c>
      <c r="Q27" s="70">
        <v>1475.1554925161001</v>
      </c>
      <c r="R27" s="70">
        <v>1981.1693534389178</v>
      </c>
      <c r="S27" s="70">
        <v>2622.5249085387904</v>
      </c>
      <c r="T27" s="70">
        <v>3609.1441087110061</v>
      </c>
      <c r="U27" s="83">
        <v>5062.3956962780894</v>
      </c>
      <c r="V27" s="110">
        <v>6859.4854833369691</v>
      </c>
    </row>
    <row r="28" spans="2:26" x14ac:dyDescent="0.3">
      <c r="I28" s="62"/>
    </row>
    <row r="29" spans="2:26" x14ac:dyDescent="0.3">
      <c r="G29" s="84"/>
      <c r="H29" s="84"/>
      <c r="I29" s="84"/>
      <c r="J29" s="84"/>
      <c r="K29" s="84"/>
      <c r="L29" s="84"/>
      <c r="M29" s="84"/>
      <c r="N29" s="84"/>
    </row>
  </sheetData>
  <hyperlinks>
    <hyperlink ref="A1" location="Index!A1" display="Index" xr:uid="{EC5240DF-277C-4603-B627-AC4DA6211DD8}"/>
  </hyperlinks>
  <pageMargins left="0.7" right="0.7" top="0.75" bottom="0.75" header="0.3" footer="0.3"/>
  <pageSetup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B3D6C-D72A-4824-8862-78E700A34FBF}">
  <dimension ref="A1:Y84"/>
  <sheetViews>
    <sheetView zoomScale="80" zoomScaleNormal="80" workbookViewId="0">
      <pane xSplit="2" ySplit="3" topLeftCell="C4" activePane="bottomRight" state="frozen"/>
      <selection pane="topRight" activeCell="C1" sqref="C1"/>
      <selection pane="bottomLeft" activeCell="A2" sqref="A2"/>
      <selection pane="bottomRight"/>
    </sheetView>
  </sheetViews>
  <sheetFormatPr defaultRowHeight="14.4" x14ac:dyDescent="0.3"/>
  <cols>
    <col min="1" max="1" width="5.6640625" bestFit="1" customWidth="1"/>
    <col min="2" max="2" width="44.44140625" bestFit="1" customWidth="1"/>
    <col min="3" max="11" width="8" bestFit="1" customWidth="1"/>
    <col min="12" max="15" width="8" customWidth="1"/>
    <col min="16" max="18" width="7.21875" bestFit="1" customWidth="1"/>
    <col min="19" max="20" width="8.88671875" bestFit="1" customWidth="1"/>
  </cols>
  <sheetData>
    <row r="1" spans="1:25" x14ac:dyDescent="0.3">
      <c r="A1" s="61" t="s">
        <v>140</v>
      </c>
      <c r="H1" s="103"/>
      <c r="I1" s="5"/>
      <c r="J1" s="4"/>
      <c r="K1" s="5"/>
      <c r="L1" s="103"/>
      <c r="M1" s="5"/>
      <c r="N1" s="5"/>
      <c r="O1" s="5"/>
      <c r="P1" s="5"/>
      <c r="Q1" s="5"/>
      <c r="R1" s="5"/>
      <c r="S1" s="5"/>
    </row>
    <row r="2" spans="1:25" x14ac:dyDescent="0.3">
      <c r="C2" s="5"/>
      <c r="D2" s="5"/>
      <c r="E2" s="5"/>
      <c r="F2" s="5"/>
      <c r="G2" s="5"/>
      <c r="H2" s="5"/>
      <c r="I2" s="5"/>
      <c r="J2" s="5"/>
      <c r="K2" s="4"/>
      <c r="L2" s="4"/>
      <c r="M2" s="4"/>
      <c r="N2" s="4"/>
      <c r="O2" s="4"/>
      <c r="P2" s="5"/>
      <c r="Q2" s="5"/>
      <c r="R2" s="5"/>
      <c r="S2" s="103"/>
    </row>
    <row r="3" spans="1:25" x14ac:dyDescent="0.3">
      <c r="B3" s="3" t="s">
        <v>85</v>
      </c>
      <c r="C3" s="16" t="s">
        <v>36</v>
      </c>
      <c r="D3" s="16" t="s">
        <v>35</v>
      </c>
      <c r="E3" s="2" t="s">
        <v>13</v>
      </c>
      <c r="F3" s="2" t="s">
        <v>12</v>
      </c>
      <c r="G3" s="2" t="s">
        <v>39</v>
      </c>
      <c r="H3" s="2" t="s">
        <v>166</v>
      </c>
      <c r="I3" s="2" t="s">
        <v>174</v>
      </c>
      <c r="J3" s="2" t="s">
        <v>180</v>
      </c>
      <c r="K3" s="2" t="s">
        <v>182</v>
      </c>
      <c r="L3" s="2" t="s">
        <v>185</v>
      </c>
      <c r="M3" s="2" t="s">
        <v>189</v>
      </c>
      <c r="N3" s="2" t="s">
        <v>196</v>
      </c>
      <c r="O3" s="4"/>
      <c r="P3" s="16" t="s">
        <v>0</v>
      </c>
      <c r="Q3" s="16" t="s">
        <v>1</v>
      </c>
      <c r="R3" s="16" t="s">
        <v>2</v>
      </c>
      <c r="S3" s="16" t="s">
        <v>167</v>
      </c>
      <c r="T3" s="16" t="s">
        <v>186</v>
      </c>
    </row>
    <row r="4" spans="1:25" x14ac:dyDescent="0.3">
      <c r="B4" t="s">
        <v>6</v>
      </c>
      <c r="C4" s="4">
        <v>3953.5607490858124</v>
      </c>
      <c r="D4" s="4">
        <v>4359.4306758729645</v>
      </c>
      <c r="E4" s="4">
        <v>4759.0243462097333</v>
      </c>
      <c r="F4" s="4">
        <v>5180.6890862919108</v>
      </c>
      <c r="G4" s="4">
        <v>5609.4858007831872</v>
      </c>
      <c r="H4" s="4">
        <v>6084</v>
      </c>
      <c r="I4" s="4">
        <v>6509.0605421000328</v>
      </c>
      <c r="J4" s="4">
        <v>7039.056709171994</v>
      </c>
      <c r="K4" s="4">
        <v>7618.5700775659789</v>
      </c>
      <c r="L4" s="4">
        <v>8189.2278648139691</v>
      </c>
      <c r="M4" s="4">
        <v>8712.4607744979567</v>
      </c>
      <c r="N4" s="4">
        <v>9251.6020049628041</v>
      </c>
      <c r="O4" s="5"/>
      <c r="P4" s="4">
        <f>21985.27/10</f>
        <v>2198.527</v>
      </c>
      <c r="Q4" s="4">
        <f>30732.93/10</f>
        <v>3073.2930000000001</v>
      </c>
      <c r="R4" s="4">
        <f>43594.31/10</f>
        <v>4359.4309999999996</v>
      </c>
      <c r="S4" s="119">
        <f>H4</f>
        <v>6084</v>
      </c>
      <c r="T4" s="82">
        <v>8189.2278648139691</v>
      </c>
      <c r="V4" s="5"/>
    </row>
    <row r="5" spans="1:25" x14ac:dyDescent="0.3">
      <c r="B5" t="s">
        <v>102</v>
      </c>
      <c r="C5" s="20">
        <v>528.32887492500106</v>
      </c>
      <c r="D5" s="20">
        <v>692.73539080469982</v>
      </c>
      <c r="E5" s="20">
        <v>764.37072741419809</v>
      </c>
      <c r="F5" s="20">
        <v>847.58514169409955</v>
      </c>
      <c r="G5" s="20">
        <v>910.3969813715994</v>
      </c>
      <c r="H5" s="20">
        <v>948.5036863713018</v>
      </c>
      <c r="I5" s="20">
        <v>1023.1837828128014</v>
      </c>
      <c r="J5" s="20">
        <v>1095.2376026499005</v>
      </c>
      <c r="K5" s="20">
        <v>1172.8989292256999</v>
      </c>
      <c r="L5" s="20">
        <v>1226.4028438733976</v>
      </c>
      <c r="M5" s="20">
        <v>1395.5007967983029</v>
      </c>
      <c r="N5" s="20">
        <v>1501.1851771007998</v>
      </c>
      <c r="O5" s="20"/>
      <c r="P5" s="20">
        <f>1582.7/10</f>
        <v>158.27000000000001</v>
      </c>
      <c r="Q5" s="20">
        <f>3822.48/10</f>
        <v>382.24799999999999</v>
      </c>
      <c r="R5" s="20">
        <v>692.73539080469982</v>
      </c>
      <c r="S5" s="84">
        <f>H5</f>
        <v>948.5036863713018</v>
      </c>
      <c r="T5" s="20">
        <v>1226.4028438733976</v>
      </c>
    </row>
    <row r="6" spans="1:25" x14ac:dyDescent="0.3">
      <c r="B6" t="s">
        <v>103</v>
      </c>
      <c r="C6" s="20">
        <v>0</v>
      </c>
      <c r="D6" s="20">
        <v>0.59</v>
      </c>
      <c r="E6" s="20">
        <v>8.7192322400000002</v>
      </c>
      <c r="F6" s="20">
        <v>29.874766824799998</v>
      </c>
      <c r="G6" s="20">
        <v>81.876692344799977</v>
      </c>
      <c r="H6" s="20">
        <v>143.38260655999997</v>
      </c>
      <c r="I6" s="20">
        <v>191.22727248000001</v>
      </c>
      <c r="J6" s="20">
        <v>239.22</v>
      </c>
      <c r="K6" s="20">
        <v>269.87443799999994</v>
      </c>
      <c r="L6" s="20">
        <v>345.4234295199999</v>
      </c>
      <c r="M6" s="20">
        <v>407.29661801199995</v>
      </c>
      <c r="N6" s="20">
        <v>476.40378605919983</v>
      </c>
      <c r="O6" s="20"/>
      <c r="P6" s="65">
        <v>0</v>
      </c>
      <c r="Q6" s="65">
        <v>0</v>
      </c>
      <c r="R6" s="20">
        <v>0.59</v>
      </c>
      <c r="S6" s="84">
        <v>143</v>
      </c>
      <c r="T6" s="20">
        <v>345.4234295199999</v>
      </c>
    </row>
    <row r="7" spans="1:25" x14ac:dyDescent="0.3">
      <c r="B7" t="s">
        <v>172</v>
      </c>
      <c r="C7" s="20">
        <f t="shared" ref="C7:N7" si="0">C4+C6</f>
        <v>3953.5607490858124</v>
      </c>
      <c r="D7" s="20">
        <f t="shared" si="0"/>
        <v>4360.0206758729646</v>
      </c>
      <c r="E7" s="20">
        <f t="shared" si="0"/>
        <v>4767.7435784497329</v>
      </c>
      <c r="F7" s="20">
        <f t="shared" si="0"/>
        <v>5210.5638531167106</v>
      </c>
      <c r="G7" s="20">
        <f t="shared" si="0"/>
        <v>5691.3624931279874</v>
      </c>
      <c r="H7" s="20">
        <f t="shared" si="0"/>
        <v>6227.3826065599997</v>
      </c>
      <c r="I7" s="20">
        <f t="shared" si="0"/>
        <v>6700.2878145800332</v>
      </c>
      <c r="J7" s="20">
        <f t="shared" si="0"/>
        <v>7278.2767091719943</v>
      </c>
      <c r="K7" s="20">
        <f t="shared" si="0"/>
        <v>7888.4445155659787</v>
      </c>
      <c r="L7" s="20">
        <f t="shared" si="0"/>
        <v>8534.6512943339694</v>
      </c>
      <c r="M7" s="20">
        <f t="shared" si="0"/>
        <v>9119.7573925099568</v>
      </c>
      <c r="N7" s="20">
        <f t="shared" si="0"/>
        <v>9728.0057910220039</v>
      </c>
      <c r="O7" s="20"/>
      <c r="P7" s="20">
        <f>P4+P6</f>
        <v>2198.527</v>
      </c>
      <c r="Q7" s="20">
        <f>Q4+Q6</f>
        <v>3073.2930000000001</v>
      </c>
      <c r="R7" s="20">
        <f>R4+R6</f>
        <v>4360.0209999999997</v>
      </c>
      <c r="S7" s="20">
        <f>S4+S6</f>
        <v>6227</v>
      </c>
      <c r="T7" s="20">
        <f>T4+T6</f>
        <v>8534.6512943339694</v>
      </c>
    </row>
    <row r="8" spans="1:25" x14ac:dyDescent="0.3">
      <c r="B8" t="s">
        <v>94</v>
      </c>
      <c r="C8" s="33">
        <f t="shared" ref="C8:N8" si="1">C5/C4</f>
        <v>0.13363368073885479</v>
      </c>
      <c r="D8" s="33">
        <f t="shared" si="1"/>
        <v>0.15890501359239562</v>
      </c>
      <c r="E8" s="33">
        <f t="shared" si="1"/>
        <v>0.16061500673409493</v>
      </c>
      <c r="F8" s="33">
        <f t="shared" si="1"/>
        <v>0.16360471118346159</v>
      </c>
      <c r="G8" s="33">
        <f t="shared" si="1"/>
        <v>0.16229597751089614</v>
      </c>
      <c r="H8" s="33">
        <f t="shared" si="1"/>
        <v>0.15590132912085827</v>
      </c>
      <c r="I8" s="33">
        <f t="shared" si="1"/>
        <v>0.15719377261817408</v>
      </c>
      <c r="J8" s="33">
        <f t="shared" si="1"/>
        <v>0.15559437122061964</v>
      </c>
      <c r="K8" s="33">
        <f t="shared" si="1"/>
        <v>0.15395263379928428</v>
      </c>
      <c r="L8" s="33">
        <f t="shared" si="1"/>
        <v>0.1497580558409895</v>
      </c>
      <c r="M8" s="33">
        <f t="shared" si="1"/>
        <v>0.16017297901449853</v>
      </c>
      <c r="N8" s="33">
        <f t="shared" si="1"/>
        <v>0.16226218727259606</v>
      </c>
      <c r="O8" s="33"/>
      <c r="P8" s="33">
        <f>P5/P4</f>
        <v>7.1989109071664809E-2</v>
      </c>
      <c r="Q8" s="33">
        <f>Q5/Q4</f>
        <v>0.12437733727308134</v>
      </c>
      <c r="R8" s="33">
        <f>R5/R4</f>
        <v>0.1589050017776861</v>
      </c>
      <c r="S8" s="33">
        <f>S5/S4</f>
        <v>0.15590132912085827</v>
      </c>
      <c r="T8" s="33">
        <f>T5/T4</f>
        <v>0.1497580558409895</v>
      </c>
      <c r="Y8" s="102"/>
    </row>
    <row r="9" spans="1:25" x14ac:dyDescent="0.3">
      <c r="B9" t="s">
        <v>95</v>
      </c>
      <c r="C9" s="20">
        <v>70.502200000000002</v>
      </c>
      <c r="D9" s="20">
        <v>204.35329999999999</v>
      </c>
      <c r="E9" s="20">
        <v>110.6306</v>
      </c>
      <c r="F9" s="20">
        <v>130.21</v>
      </c>
      <c r="G9" s="20">
        <v>111.42</v>
      </c>
      <c r="H9" s="20">
        <v>98</v>
      </c>
      <c r="I9" s="20">
        <v>137.35</v>
      </c>
      <c r="J9" s="20">
        <v>150.37</v>
      </c>
      <c r="K9" s="20">
        <v>154.01</v>
      </c>
      <c r="L9" s="20">
        <v>128.19</v>
      </c>
      <c r="M9" s="20">
        <v>258.89999999999998</v>
      </c>
      <c r="N9" s="20">
        <v>244.49</v>
      </c>
      <c r="O9" s="20"/>
      <c r="P9" s="4">
        <v>169.494</v>
      </c>
      <c r="Q9" s="4">
        <v>273.26799999999997</v>
      </c>
      <c r="R9" s="4">
        <v>440.90925200480001</v>
      </c>
      <c r="S9" s="4">
        <v>451</v>
      </c>
      <c r="T9" s="20">
        <v>569.92000000000007</v>
      </c>
      <c r="V9" s="84"/>
    </row>
    <row r="10" spans="1:25" x14ac:dyDescent="0.3">
      <c r="B10" s="15" t="s">
        <v>7</v>
      </c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5"/>
      <c r="P10" s="13"/>
      <c r="Q10" s="13"/>
      <c r="R10" s="13"/>
      <c r="S10" s="13"/>
      <c r="T10" s="13"/>
      <c r="Y10" s="102"/>
    </row>
    <row r="11" spans="1:25" x14ac:dyDescent="0.3">
      <c r="B11" s="1" t="s">
        <v>4</v>
      </c>
      <c r="C11" s="4">
        <v>2210.7933117444823</v>
      </c>
      <c r="D11" s="4">
        <v>2464.6079823980203</v>
      </c>
      <c r="E11" s="4">
        <v>2721.6312309736954</v>
      </c>
      <c r="F11" s="4">
        <v>2982.1481602516847</v>
      </c>
      <c r="G11" s="4">
        <v>3240.8310436109923</v>
      </c>
      <c r="H11" s="4">
        <v>3538.4400470067862</v>
      </c>
      <c r="I11" s="4">
        <v>3844.3749741019737</v>
      </c>
      <c r="J11" s="4">
        <v>4180.8475676132812</v>
      </c>
      <c r="K11" s="4">
        <v>4381.5061798896659</v>
      </c>
      <c r="L11" s="4">
        <v>4639.0626166531165</v>
      </c>
      <c r="M11" s="4">
        <v>4957.2321195389804</v>
      </c>
      <c r="N11" s="4">
        <v>5263.0071723319752</v>
      </c>
      <c r="O11" s="4"/>
      <c r="P11" s="4">
        <f>12522.81/10</f>
        <v>1252.2809999999999</v>
      </c>
      <c r="Q11" s="4">
        <f>16613.28/10</f>
        <v>1661.328</v>
      </c>
      <c r="R11" s="4">
        <f>24646.08/10</f>
        <v>2464.6080000000002</v>
      </c>
      <c r="S11" s="4">
        <v>3538.4400470067862</v>
      </c>
      <c r="T11" s="4">
        <v>4639.0626166531165</v>
      </c>
    </row>
    <row r="12" spans="1:25" x14ac:dyDescent="0.3">
      <c r="B12" s="1" t="s">
        <v>5</v>
      </c>
      <c r="C12" s="4">
        <v>1742.7674373413106</v>
      </c>
      <c r="D12" s="4">
        <v>1894.8226934749946</v>
      </c>
      <c r="E12" s="4">
        <v>2037.3931152359946</v>
      </c>
      <c r="F12" s="4">
        <v>2198.5409260402025</v>
      </c>
      <c r="G12" s="4">
        <v>2368.6547571722103</v>
      </c>
      <c r="H12" s="4">
        <v>2545.594428783234</v>
      </c>
      <c r="I12" s="4">
        <v>2664.6855679979963</v>
      </c>
      <c r="J12" s="4">
        <v>2858.2091415587079</v>
      </c>
      <c r="K12" s="4">
        <v>3237.0638976763039</v>
      </c>
      <c r="L12" s="4">
        <v>3550.1652481608962</v>
      </c>
      <c r="M12" s="4">
        <v>3755.2286549589599</v>
      </c>
      <c r="N12" s="4">
        <v>3988.5948326308221</v>
      </c>
      <c r="O12" s="4"/>
      <c r="P12" s="4">
        <f>9462.46/10</f>
        <v>946.24599999999987</v>
      </c>
      <c r="Q12" s="4">
        <f>14119.65/10</f>
        <v>1411.9649999999999</v>
      </c>
      <c r="R12" s="4">
        <f>18948.23/10</f>
        <v>1894.8229999999999</v>
      </c>
      <c r="S12" s="4">
        <v>2545.594428783234</v>
      </c>
      <c r="T12" s="4">
        <v>3550.1652481608962</v>
      </c>
    </row>
    <row r="13" spans="1:25" x14ac:dyDescent="0.3">
      <c r="B13" s="1" t="s">
        <v>88</v>
      </c>
      <c r="C13" s="5">
        <f t="shared" ref="C13:N13" si="2">C11/C4</f>
        <v>0.55919042403880781</v>
      </c>
      <c r="D13" s="5">
        <f t="shared" si="2"/>
        <v>0.56535088309541459</v>
      </c>
      <c r="E13" s="5">
        <f t="shared" si="2"/>
        <v>0.57188848658471469</v>
      </c>
      <c r="F13" s="5">
        <f t="shared" si="2"/>
        <v>0.57562770329963253</v>
      </c>
      <c r="G13" s="5">
        <f t="shared" si="2"/>
        <v>0.57774119744781471</v>
      </c>
      <c r="H13" s="5">
        <f t="shared" si="2"/>
        <v>0.58159764086239085</v>
      </c>
      <c r="I13" s="5">
        <f t="shared" si="2"/>
        <v>0.59061902239760922</v>
      </c>
      <c r="J13" s="5">
        <f t="shared" si="2"/>
        <v>0.59394997658785387</v>
      </c>
      <c r="K13" s="5">
        <f t="shared" si="2"/>
        <v>0.57510873238426552</v>
      </c>
      <c r="L13" s="5">
        <f t="shared" si="2"/>
        <v>0.56648351874361969</v>
      </c>
      <c r="M13" s="5">
        <f t="shared" si="2"/>
        <v>0.56898185803592716</v>
      </c>
      <c r="N13" s="5">
        <f t="shared" si="2"/>
        <v>0.56887522501603061</v>
      </c>
      <c r="O13" s="5"/>
      <c r="P13" s="5">
        <f>P11/P4</f>
        <v>0.56960000946087996</v>
      </c>
      <c r="Q13" s="5">
        <f>Q11/Q4</f>
        <v>0.54056935020513819</v>
      </c>
      <c r="R13" s="5">
        <f>R11/R4</f>
        <v>0.5653508450988215</v>
      </c>
      <c r="S13" s="5">
        <f>S11/S4</f>
        <v>0.58159764086239085</v>
      </c>
      <c r="T13" s="5">
        <f>T11/T4</f>
        <v>0.56648351874361969</v>
      </c>
    </row>
    <row r="14" spans="1:25" x14ac:dyDescent="0.3">
      <c r="B14" s="1" t="s">
        <v>89</v>
      </c>
      <c r="C14" s="5">
        <f t="shared" ref="C14:N14" si="3">C12/C4</f>
        <v>0.44080957596118719</v>
      </c>
      <c r="D14" s="5">
        <f t="shared" si="3"/>
        <v>0.43464911690459701</v>
      </c>
      <c r="E14" s="5">
        <f t="shared" si="3"/>
        <v>0.42811151341527626</v>
      </c>
      <c r="F14" s="5">
        <f t="shared" si="3"/>
        <v>0.42437229670036286</v>
      </c>
      <c r="G14" s="5">
        <f t="shared" si="3"/>
        <v>0.42225880255218806</v>
      </c>
      <c r="H14" s="5">
        <f t="shared" si="3"/>
        <v>0.41840802576976233</v>
      </c>
      <c r="I14" s="5">
        <f t="shared" si="3"/>
        <v>0.40938097760238112</v>
      </c>
      <c r="J14" s="5">
        <f t="shared" si="3"/>
        <v>0.40605002341214547</v>
      </c>
      <c r="K14" s="5">
        <f t="shared" si="3"/>
        <v>0.42489126761573326</v>
      </c>
      <c r="L14" s="5">
        <f t="shared" si="3"/>
        <v>0.43351648125638564</v>
      </c>
      <c r="M14" s="5">
        <f t="shared" si="3"/>
        <v>0.43101814196407096</v>
      </c>
      <c r="N14" s="5">
        <f t="shared" si="3"/>
        <v>0.43112477498396867</v>
      </c>
      <c r="O14" s="5"/>
      <c r="P14" s="5">
        <f>P12/P4</f>
        <v>0.43039999053911998</v>
      </c>
      <c r="Q14" s="5">
        <f>Q12/Q4</f>
        <v>0.4594306497948617</v>
      </c>
      <c r="R14" s="5">
        <f>R12/R4</f>
        <v>0.43464915490117861</v>
      </c>
      <c r="S14" s="5">
        <f>S12/S4</f>
        <v>0.41840802576976233</v>
      </c>
      <c r="T14" s="5">
        <f>T12/T4</f>
        <v>0.43351648125638564</v>
      </c>
    </row>
    <row r="15" spans="1:25" x14ac:dyDescent="0.3">
      <c r="B15" s="15" t="s">
        <v>96</v>
      </c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5"/>
      <c r="P15" s="13"/>
      <c r="Q15" s="13"/>
      <c r="R15" s="13"/>
      <c r="S15" s="13"/>
      <c r="T15" s="13"/>
    </row>
    <row r="16" spans="1:25" x14ac:dyDescent="0.3">
      <c r="B16" t="s">
        <v>41</v>
      </c>
      <c r="C16" s="4">
        <v>499.36224700000002</v>
      </c>
      <c r="D16" s="4">
        <v>603.12076609999997</v>
      </c>
      <c r="E16" s="4">
        <v>582.27991039999995</v>
      </c>
      <c r="F16" s="4">
        <v>638.03746569999998</v>
      </c>
      <c r="G16" s="4">
        <v>679.04557160000002</v>
      </c>
      <c r="H16" s="4">
        <v>747</v>
      </c>
      <c r="I16" s="20">
        <v>715.1</v>
      </c>
      <c r="J16" s="20">
        <f>236.04+265.48+326.6</f>
        <v>828.12</v>
      </c>
      <c r="K16" s="20">
        <v>879</v>
      </c>
      <c r="L16" s="20">
        <v>932.97438999999997</v>
      </c>
      <c r="M16" s="20">
        <v>886.50041599999997</v>
      </c>
      <c r="N16" s="20">
        <v>930.55356340000003</v>
      </c>
      <c r="O16" s="5"/>
      <c r="P16">
        <v>895</v>
      </c>
      <c r="Q16" s="4">
        <v>1295</v>
      </c>
      <c r="R16" s="4">
        <v>1964.3768981999999</v>
      </c>
      <c r="S16" s="82">
        <v>2646</v>
      </c>
      <c r="T16" s="82">
        <v>3355.0729117999995</v>
      </c>
      <c r="V16" s="5"/>
    </row>
    <row r="17" spans="2:20" x14ac:dyDescent="0.3">
      <c r="B17" s="11" t="s">
        <v>173</v>
      </c>
      <c r="C17" s="4">
        <v>0</v>
      </c>
      <c r="D17" s="4">
        <v>1</v>
      </c>
      <c r="E17" s="4">
        <v>8</v>
      </c>
      <c r="F17" s="4">
        <v>21</v>
      </c>
      <c r="G17" s="4">
        <v>53</v>
      </c>
      <c r="H17" s="4">
        <v>63</v>
      </c>
      <c r="I17" s="4">
        <v>52</v>
      </c>
      <c r="J17" s="20">
        <v>54</v>
      </c>
      <c r="K17" s="20">
        <v>38</v>
      </c>
      <c r="L17" s="20">
        <v>85</v>
      </c>
      <c r="M17" s="20">
        <v>73</v>
      </c>
      <c r="N17" s="20">
        <v>83</v>
      </c>
      <c r="O17" s="5"/>
      <c r="P17" s="4">
        <v>0</v>
      </c>
      <c r="Q17" s="4">
        <v>0</v>
      </c>
      <c r="R17" s="4">
        <v>1</v>
      </c>
      <c r="S17" s="4">
        <v>146</v>
      </c>
      <c r="T17" s="84">
        <v>229</v>
      </c>
    </row>
    <row r="18" spans="2:20" x14ac:dyDescent="0.3">
      <c r="B18" s="24" t="s">
        <v>8</v>
      </c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5"/>
      <c r="P18" s="13"/>
      <c r="Q18" s="13"/>
      <c r="R18" s="13"/>
      <c r="S18" s="13"/>
      <c r="T18" s="13"/>
    </row>
    <row r="19" spans="2:20" x14ac:dyDescent="0.3">
      <c r="B19" s="1" t="s">
        <v>10</v>
      </c>
      <c r="C19" s="5">
        <v>0.69179999999999997</v>
      </c>
      <c r="D19" s="31">
        <v>0.69650000000000001</v>
      </c>
      <c r="E19" s="31">
        <v>0.70109999999999995</v>
      </c>
      <c r="F19" s="5">
        <v>0.70609999999999995</v>
      </c>
      <c r="G19" s="5">
        <v>0.71140000000000003</v>
      </c>
      <c r="H19" s="5">
        <v>0.72</v>
      </c>
      <c r="I19" s="5">
        <v>0.72260000000000002</v>
      </c>
      <c r="J19" s="33">
        <v>0.73</v>
      </c>
      <c r="K19" s="33">
        <v>0.74</v>
      </c>
      <c r="L19" s="33">
        <v>0.75</v>
      </c>
      <c r="M19" s="33">
        <v>0.75</v>
      </c>
      <c r="N19" s="33">
        <v>0.75429999999999997</v>
      </c>
      <c r="O19" s="5"/>
      <c r="P19" s="36">
        <v>0.64200000000000002</v>
      </c>
      <c r="Q19" s="36">
        <v>0.67600000000000005</v>
      </c>
      <c r="R19" s="36">
        <v>0.69599999999999995</v>
      </c>
      <c r="S19" s="36">
        <f>H19</f>
        <v>0.72</v>
      </c>
      <c r="T19" s="33">
        <v>0.75</v>
      </c>
    </row>
    <row r="20" spans="2:20" x14ac:dyDescent="0.3">
      <c r="B20" s="1" t="s">
        <v>9</v>
      </c>
      <c r="C20" s="5">
        <v>0.30819999999999997</v>
      </c>
      <c r="D20" s="31">
        <v>0.30349999999999999</v>
      </c>
      <c r="E20" s="31">
        <v>0.2989</v>
      </c>
      <c r="F20" s="5">
        <v>0.29389999999999999</v>
      </c>
      <c r="G20" s="5">
        <v>0.28999999999999998</v>
      </c>
      <c r="H20" s="5">
        <v>0.28000000000000003</v>
      </c>
      <c r="I20" s="5">
        <v>0.28000000000000003</v>
      </c>
      <c r="J20" s="33">
        <v>0.27</v>
      </c>
      <c r="K20" s="33">
        <v>0.26</v>
      </c>
      <c r="L20" s="33">
        <v>0.25</v>
      </c>
      <c r="M20" s="33">
        <v>0.25</v>
      </c>
      <c r="N20" s="33">
        <v>0.2457</v>
      </c>
      <c r="O20" s="5"/>
      <c r="P20" s="36">
        <v>0.35799999999999998</v>
      </c>
      <c r="Q20" s="36">
        <v>0.32400000000000001</v>
      </c>
      <c r="R20" s="36">
        <v>0.30399999999999999</v>
      </c>
      <c r="S20" s="36">
        <f>H20</f>
        <v>0.28000000000000003</v>
      </c>
      <c r="T20" s="33">
        <v>0.25</v>
      </c>
    </row>
    <row r="21" spans="2:20" x14ac:dyDescent="0.3">
      <c r="B21" s="24" t="s">
        <v>93</v>
      </c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5"/>
      <c r="P21" s="13"/>
      <c r="Q21" s="13"/>
      <c r="R21" s="13"/>
      <c r="S21" s="13"/>
      <c r="T21" s="13"/>
    </row>
    <row r="22" spans="2:20" x14ac:dyDescent="0.3">
      <c r="B22" s="1" t="s">
        <v>90</v>
      </c>
      <c r="C22" s="20">
        <v>497.52436603700011</v>
      </c>
      <c r="D22" s="20">
        <v>517.86498169700224</v>
      </c>
      <c r="E22" s="20">
        <v>534.38350642200294</v>
      </c>
      <c r="F22" s="20">
        <v>551.42446918300016</v>
      </c>
      <c r="G22" s="20">
        <v>567.60395431999734</v>
      </c>
      <c r="H22" s="20">
        <v>556.36</v>
      </c>
      <c r="I22" s="20">
        <v>559.77920662060251</v>
      </c>
      <c r="J22" s="20">
        <v>572.27531045568321</v>
      </c>
      <c r="K22" s="20">
        <v>586.62989597258036</v>
      </c>
      <c r="L22" s="20">
        <v>596.99471134493842</v>
      </c>
      <c r="M22" s="20">
        <f>$M$4*M29</f>
        <v>602.9022855952586</v>
      </c>
      <c r="N22" s="20">
        <f>$N$4*N29</f>
        <v>610.60573232754507</v>
      </c>
      <c r="O22" s="20"/>
      <c r="P22" s="4">
        <v>468.43400000000003</v>
      </c>
      <c r="Q22" s="4">
        <v>471.62200000000001</v>
      </c>
      <c r="R22" s="4">
        <v>517.86500000000001</v>
      </c>
      <c r="S22" s="4">
        <v>556.36</v>
      </c>
      <c r="T22" s="20">
        <v>596.99471134493842</v>
      </c>
    </row>
    <row r="23" spans="2:20" x14ac:dyDescent="0.3">
      <c r="B23" s="1" t="s">
        <v>81</v>
      </c>
      <c r="C23" s="20">
        <v>1538.8103521997987</v>
      </c>
      <c r="D23" s="20">
        <v>1711.8053212650004</v>
      </c>
      <c r="E23" s="20">
        <v>1874.6440082896988</v>
      </c>
      <c r="F23" s="20">
        <v>2045.6182926299018</v>
      </c>
      <c r="G23" s="20">
        <v>2236.0843794982088</v>
      </c>
      <c r="H23" s="20">
        <v>2450.15</v>
      </c>
      <c r="I23" s="20">
        <v>2638.7731437673519</v>
      </c>
      <c r="J23" s="20">
        <v>2887.4210621023522</v>
      </c>
      <c r="K23" s="20">
        <v>3160.9447251821248</v>
      </c>
      <c r="L23" s="20">
        <v>3458.3109273109394</v>
      </c>
      <c r="M23" s="20">
        <f t="shared" ref="M23:M27" si="4">$M$4*M30</f>
        <v>3708.8945517037805</v>
      </c>
      <c r="N23" s="20">
        <f t="shared" ref="N23:N27" si="5">$N$4*N30</f>
        <v>3951.3592163196136</v>
      </c>
      <c r="O23" s="20"/>
      <c r="P23" s="4">
        <v>839.71399999999994</v>
      </c>
      <c r="Q23" s="4">
        <v>1162.0250000000001</v>
      </c>
      <c r="R23" s="4">
        <v>1711.8049999999998</v>
      </c>
      <c r="S23" s="4">
        <v>2450.15</v>
      </c>
      <c r="T23" s="20">
        <v>3458.3109273109394</v>
      </c>
    </row>
    <row r="24" spans="2:20" x14ac:dyDescent="0.3">
      <c r="B24" s="1" t="s">
        <v>82</v>
      </c>
      <c r="C24" s="20">
        <v>943.15946404700014</v>
      </c>
      <c r="D24" s="20">
        <v>1069.3344679969998</v>
      </c>
      <c r="E24" s="20">
        <v>1188.5790507509994</v>
      </c>
      <c r="F24" s="20">
        <v>1326.6296330770003</v>
      </c>
      <c r="G24" s="20">
        <v>1444.8756087599986</v>
      </c>
      <c r="H24" s="20">
        <v>1595.77</v>
      </c>
      <c r="I24" s="20">
        <v>1730.1082920901879</v>
      </c>
      <c r="J24" s="20">
        <v>1894.2101604381837</v>
      </c>
      <c r="K24" s="20">
        <v>2072.2510610979466</v>
      </c>
      <c r="L24" s="20">
        <v>2214.367214645697</v>
      </c>
      <c r="M24" s="20">
        <f t="shared" si="4"/>
        <v>2314.0295817066572</v>
      </c>
      <c r="N24" s="20">
        <f t="shared" si="5"/>
        <v>2422.0694048992618</v>
      </c>
      <c r="O24" s="20"/>
      <c r="P24" s="4">
        <v>385.38099999999997</v>
      </c>
      <c r="Q24" s="4">
        <v>651.98400000000004</v>
      </c>
      <c r="R24" s="4">
        <v>1069.3340000000001</v>
      </c>
      <c r="S24" s="4">
        <v>1595.77</v>
      </c>
      <c r="T24" s="20">
        <v>2214.367214645697</v>
      </c>
    </row>
    <row r="25" spans="2:20" x14ac:dyDescent="0.3">
      <c r="B25" s="1" t="s">
        <v>83</v>
      </c>
      <c r="C25" s="20">
        <v>437.46126500100013</v>
      </c>
      <c r="D25" s="20">
        <v>495.62389659600046</v>
      </c>
      <c r="E25" s="20">
        <v>565.03994460700005</v>
      </c>
      <c r="F25" s="20">
        <v>621.31085899300001</v>
      </c>
      <c r="G25" s="20">
        <v>688.84282676499981</v>
      </c>
      <c r="H25" s="20">
        <v>758.17</v>
      </c>
      <c r="I25" s="20">
        <v>818.18891014197379</v>
      </c>
      <c r="J25" s="20">
        <v>884.10552267200262</v>
      </c>
      <c r="K25" s="20">
        <v>952.32125969574736</v>
      </c>
      <c r="L25" s="20">
        <v>1006.4561045856368</v>
      </c>
      <c r="M25" s="20">
        <f t="shared" si="4"/>
        <v>1066.4051987985499</v>
      </c>
      <c r="N25" s="20">
        <f t="shared" si="5"/>
        <v>1137.9470466104249</v>
      </c>
      <c r="O25" s="20"/>
      <c r="P25" s="4">
        <v>177.27600000000001</v>
      </c>
      <c r="Q25" s="4">
        <v>310.589</v>
      </c>
      <c r="R25" s="4">
        <v>495.62399999999997</v>
      </c>
      <c r="S25" s="4">
        <v>758.17</v>
      </c>
      <c r="T25" s="20">
        <v>1006.4561045856368</v>
      </c>
    </row>
    <row r="26" spans="2:20" x14ac:dyDescent="0.3">
      <c r="B26" s="1" t="s">
        <v>84</v>
      </c>
      <c r="C26" s="20">
        <v>292.17174209099994</v>
      </c>
      <c r="D26" s="20">
        <v>320.53808495400006</v>
      </c>
      <c r="E26" s="20">
        <v>343.00250556900005</v>
      </c>
      <c r="F26" s="20">
        <v>376.52148005099991</v>
      </c>
      <c r="G26" s="20">
        <v>402.60694409299998</v>
      </c>
      <c r="H26" s="20">
        <v>434.69</v>
      </c>
      <c r="I26" s="20">
        <v>462.14329848910211</v>
      </c>
      <c r="J26" s="20">
        <v>491.32615830020518</v>
      </c>
      <c r="K26" s="20">
        <v>523.39576432878278</v>
      </c>
      <c r="L26" s="20">
        <v>547.85934415605459</v>
      </c>
      <c r="M26" s="20">
        <f t="shared" si="4"/>
        <v>589.83359443351162</v>
      </c>
      <c r="N26" s="20">
        <f t="shared" si="5"/>
        <v>621.70765473350036</v>
      </c>
      <c r="O26" s="20"/>
      <c r="P26" s="4">
        <v>131.32300000000001</v>
      </c>
      <c r="Q26" s="4">
        <v>232.75399999999999</v>
      </c>
      <c r="R26" s="4">
        <v>320.53800000000001</v>
      </c>
      <c r="S26" s="4">
        <v>434.69</v>
      </c>
      <c r="T26" s="20">
        <v>547.85934415605459</v>
      </c>
    </row>
    <row r="27" spans="2:20" x14ac:dyDescent="0.3">
      <c r="B27" s="1" t="s">
        <v>11</v>
      </c>
      <c r="C27" s="20">
        <v>244.43355971</v>
      </c>
      <c r="D27" s="20">
        <v>244.26392336399994</v>
      </c>
      <c r="E27" s="20">
        <v>253.37533057099995</v>
      </c>
      <c r="F27" s="20">
        <v>259.18435235799996</v>
      </c>
      <c r="G27" s="20">
        <v>269.47208734700001</v>
      </c>
      <c r="H27" s="20">
        <v>288.83999999999997</v>
      </c>
      <c r="I27" s="20">
        <v>299.4167849366014</v>
      </c>
      <c r="J27" s="20">
        <v>309.01458953265052</v>
      </c>
      <c r="K27" s="20">
        <v>323.78922829655414</v>
      </c>
      <c r="L27" s="20">
        <v>366.05848555718438</v>
      </c>
      <c r="M27" s="20">
        <f t="shared" si="4"/>
        <v>430.39556226019903</v>
      </c>
      <c r="N27" s="20">
        <f t="shared" si="5"/>
        <v>507.91295007245793</v>
      </c>
      <c r="O27" s="20"/>
      <c r="P27" s="4">
        <v>196.399</v>
      </c>
      <c r="Q27" s="4">
        <v>244.31900000000002</v>
      </c>
      <c r="R27" s="4">
        <v>244.26399999999998</v>
      </c>
      <c r="S27" s="4">
        <v>288.83999999999997</v>
      </c>
      <c r="T27" s="20">
        <v>366.05848555718438</v>
      </c>
    </row>
    <row r="28" spans="2:20" x14ac:dyDescent="0.3">
      <c r="B28" s="24" t="s">
        <v>93</v>
      </c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5"/>
      <c r="P28" s="95"/>
      <c r="Q28" s="95"/>
      <c r="R28" s="95"/>
      <c r="S28" s="95"/>
      <c r="T28" s="95"/>
    </row>
    <row r="29" spans="2:20" x14ac:dyDescent="0.3">
      <c r="B29" s="1" t="s">
        <v>90</v>
      </c>
      <c r="C29" s="5">
        <f>C22/$C$4</f>
        <v>0.12584209466163973</v>
      </c>
      <c r="D29" s="5">
        <f>D22/$D$4</f>
        <v>0.11879188366570392</v>
      </c>
      <c r="E29" s="5">
        <f>E22/$E$4</f>
        <v>0.11228845821047462</v>
      </c>
      <c r="F29" s="5">
        <f>F22/$F$4</f>
        <v>0.10643844090973685</v>
      </c>
      <c r="G29" s="5">
        <f>G22/$G$4</f>
        <v>0.10118644996672412</v>
      </c>
      <c r="H29" s="5">
        <v>9.1446416831032218E-2</v>
      </c>
      <c r="I29" s="5">
        <v>8.5999999999999993E-2</v>
      </c>
      <c r="J29" s="33">
        <v>8.1300000000000011E-2</v>
      </c>
      <c r="K29" s="33">
        <v>7.6999999999999999E-2</v>
      </c>
      <c r="L29" s="33">
        <v>7.2900000000000006E-2</v>
      </c>
      <c r="M29" s="33">
        <v>6.9199999999999998E-2</v>
      </c>
      <c r="N29" s="33">
        <v>6.6000000000000003E-2</v>
      </c>
      <c r="O29" s="33"/>
      <c r="P29" s="5">
        <f>P22/$P$4</f>
        <v>0.21306720363225015</v>
      </c>
      <c r="Q29" s="5">
        <f>Q22/$Q$4</f>
        <v>0.15345819614335501</v>
      </c>
      <c r="R29" s="5">
        <f>R22/$R$4</f>
        <v>0.11879187903191954</v>
      </c>
      <c r="S29" s="5">
        <v>9.1446416831032218E-2</v>
      </c>
      <c r="T29" s="33">
        <v>7.2900000000000006E-2</v>
      </c>
    </row>
    <row r="30" spans="2:20" x14ac:dyDescent="0.3">
      <c r="B30" s="1" t="s">
        <v>81</v>
      </c>
      <c r="C30" s="5">
        <f t="shared" ref="C30:C34" si="6">C23/$C$4</f>
        <v>0.38922137532744883</v>
      </c>
      <c r="D30" s="5">
        <f t="shared" ref="D30:D34" si="7">D23/$D$4</f>
        <v>0.39266717343136004</v>
      </c>
      <c r="E30" s="5">
        <f t="shared" ref="E30:E34" si="8">E23/$E$4</f>
        <v>0.39391351502177879</v>
      </c>
      <c r="F30" s="5">
        <f t="shared" ref="F30:F34" si="9">F23/$F$4</f>
        <v>0.39485447950208058</v>
      </c>
      <c r="G30" s="5">
        <f t="shared" ref="G30:G34" si="10">G23/$G$4</f>
        <v>0.39862555302056568</v>
      </c>
      <c r="H30" s="5">
        <v>0.40272024983563448</v>
      </c>
      <c r="I30" s="5">
        <v>0.40539999999999998</v>
      </c>
      <c r="J30" s="33">
        <v>0.41020000000000001</v>
      </c>
      <c r="K30" s="33">
        <v>0.41489999999999999</v>
      </c>
      <c r="L30" s="33">
        <v>0.42230000000000001</v>
      </c>
      <c r="M30" s="33">
        <v>0.42570000000000002</v>
      </c>
      <c r="N30" s="33">
        <v>0.42709999999999998</v>
      </c>
      <c r="O30" s="33"/>
      <c r="P30" s="5">
        <f t="shared" ref="P30:P34" si="11">P23/$P$4</f>
        <v>0.38194391062743371</v>
      </c>
      <c r="Q30" s="5">
        <f t="shared" ref="Q30:Q34" si="12">Q23/$Q$4</f>
        <v>0.37810420288595981</v>
      </c>
      <c r="R30" s="5">
        <f t="shared" ref="R30:R34" si="13">R23/$R$4</f>
        <v>0.39266707054200423</v>
      </c>
      <c r="S30" s="5">
        <v>0.40272024983563448</v>
      </c>
      <c r="T30" s="33">
        <v>0.42230000000000001</v>
      </c>
    </row>
    <row r="31" spans="2:20" x14ac:dyDescent="0.3">
      <c r="B31" s="1" t="s">
        <v>82</v>
      </c>
      <c r="C31" s="5">
        <f t="shared" si="6"/>
        <v>0.23855949709767033</v>
      </c>
      <c r="D31" s="5">
        <f t="shared" si="7"/>
        <v>0.24529222907825421</v>
      </c>
      <c r="E31" s="5">
        <f t="shared" si="8"/>
        <v>0.24975267287666403</v>
      </c>
      <c r="F31" s="5">
        <f t="shared" si="9"/>
        <v>0.25607204195813615</v>
      </c>
      <c r="G31" s="5">
        <f t="shared" si="10"/>
        <v>0.25757719336026619</v>
      </c>
      <c r="H31" s="5">
        <v>0.26228961209730439</v>
      </c>
      <c r="I31" s="5">
        <v>0.26579999999999998</v>
      </c>
      <c r="J31" s="33">
        <v>0.26910000000000001</v>
      </c>
      <c r="K31" s="33">
        <v>0.27200000000000002</v>
      </c>
      <c r="L31" s="33">
        <v>0.27039999999999997</v>
      </c>
      <c r="M31" s="33">
        <v>0.2656</v>
      </c>
      <c r="N31" s="33">
        <v>0.26179999999999998</v>
      </c>
      <c r="O31" s="33"/>
      <c r="P31" s="5">
        <f t="shared" si="11"/>
        <v>0.17529054680702122</v>
      </c>
      <c r="Q31" s="5">
        <f t="shared" si="12"/>
        <v>0.21214508346584593</v>
      </c>
      <c r="R31" s="5">
        <f t="shared" si="13"/>
        <v>0.2452921034878176</v>
      </c>
      <c r="S31" s="5">
        <v>0.26228961209730439</v>
      </c>
      <c r="T31" s="33">
        <v>0.27039999999999997</v>
      </c>
    </row>
    <row r="32" spans="2:20" x14ac:dyDescent="0.3">
      <c r="B32" s="1" t="s">
        <v>83</v>
      </c>
      <c r="C32" s="5">
        <f t="shared" si="6"/>
        <v>0.11064994134772178</v>
      </c>
      <c r="D32" s="5">
        <f t="shared" si="7"/>
        <v>0.11369005116631499</v>
      </c>
      <c r="E32" s="5">
        <f t="shared" si="8"/>
        <v>0.11873020676118608</v>
      </c>
      <c r="F32" s="5">
        <f t="shared" si="9"/>
        <v>0.11992822743155671</v>
      </c>
      <c r="G32" s="5">
        <f t="shared" si="10"/>
        <v>0.12279963818944416</v>
      </c>
      <c r="H32" s="5">
        <v>0.12461702827087442</v>
      </c>
      <c r="I32" s="5">
        <v>0.12570000000000001</v>
      </c>
      <c r="J32" s="33">
        <v>0.12560000000000002</v>
      </c>
      <c r="K32" s="33">
        <v>0.125</v>
      </c>
      <c r="L32" s="33">
        <v>0.1229</v>
      </c>
      <c r="M32" s="33">
        <v>0.12239999999999999</v>
      </c>
      <c r="N32" s="33">
        <v>0.123</v>
      </c>
      <c r="O32" s="33"/>
      <c r="P32" s="5">
        <f t="shared" si="11"/>
        <v>8.0633988120227776E-2</v>
      </c>
      <c r="Q32" s="5">
        <f t="shared" si="12"/>
        <v>0.10106065383287567</v>
      </c>
      <c r="R32" s="5">
        <f t="shared" si="13"/>
        <v>0.11369006643298174</v>
      </c>
      <c r="S32" s="5">
        <v>0.12461702827087442</v>
      </c>
      <c r="T32" s="33">
        <v>0.1229</v>
      </c>
    </row>
    <row r="33" spans="2:20" x14ac:dyDescent="0.3">
      <c r="B33" s="1" t="s">
        <v>84</v>
      </c>
      <c r="C33" s="5">
        <f t="shared" si="6"/>
        <v>7.3900911262982177E-2</v>
      </c>
      <c r="D33" s="5">
        <f t="shared" si="7"/>
        <v>7.3527510536639779E-2</v>
      </c>
      <c r="E33" s="5">
        <f t="shared" si="8"/>
        <v>7.2074122890793818E-2</v>
      </c>
      <c r="F33" s="5">
        <f t="shared" si="9"/>
        <v>7.2677876201309735E-2</v>
      </c>
      <c r="G33" s="5">
        <f t="shared" si="10"/>
        <v>7.1772522186755269E-2</v>
      </c>
      <c r="H33" s="5">
        <v>7.1448060486522025E-2</v>
      </c>
      <c r="I33" s="5">
        <v>7.0999999999999994E-2</v>
      </c>
      <c r="J33" s="33">
        <v>6.9800000000000001E-2</v>
      </c>
      <c r="K33" s="33">
        <v>6.8699999999999997E-2</v>
      </c>
      <c r="L33" s="33">
        <v>6.6900000000000001E-2</v>
      </c>
      <c r="M33" s="33">
        <v>6.7699999999999996E-2</v>
      </c>
      <c r="N33" s="33">
        <v>6.7199999999999996E-2</v>
      </c>
      <c r="O33" s="33"/>
      <c r="P33" s="5">
        <f t="shared" si="11"/>
        <v>5.9732266194593021E-2</v>
      </c>
      <c r="Q33" s="5">
        <f t="shared" si="12"/>
        <v>7.5734399551230541E-2</v>
      </c>
      <c r="R33" s="5">
        <f t="shared" si="13"/>
        <v>7.3527485582407445E-2</v>
      </c>
      <c r="S33" s="5">
        <v>7.1448060486522025E-2</v>
      </c>
      <c r="T33" s="33">
        <v>6.6900000000000001E-2</v>
      </c>
    </row>
    <row r="34" spans="2:20" x14ac:dyDescent="0.3">
      <c r="B34" s="1" t="s">
        <v>11</v>
      </c>
      <c r="C34" s="5">
        <f t="shared" si="6"/>
        <v>6.1826180302533791E-2</v>
      </c>
      <c r="D34" s="5">
        <f t="shared" si="7"/>
        <v>5.6031152121735879E-2</v>
      </c>
      <c r="E34" s="5">
        <f t="shared" si="8"/>
        <v>5.3241024239095908E-2</v>
      </c>
      <c r="F34" s="5">
        <f t="shared" si="9"/>
        <v>5.0028933997178296E-2</v>
      </c>
      <c r="G34" s="5">
        <f t="shared" si="10"/>
        <v>4.803864327624767E-2</v>
      </c>
      <c r="H34" s="5">
        <v>4.7475345167652859E-2</v>
      </c>
      <c r="I34" s="5">
        <v>4.5999999999999999E-2</v>
      </c>
      <c r="J34" s="33">
        <v>4.3899999999999995E-2</v>
      </c>
      <c r="K34" s="33">
        <v>4.2500000000000003E-2</v>
      </c>
      <c r="L34" s="33">
        <v>4.4699999999999997E-2</v>
      </c>
      <c r="M34" s="33">
        <v>4.9399999999999999E-2</v>
      </c>
      <c r="N34" s="33">
        <v>5.4899999999999997E-2</v>
      </c>
      <c r="O34" s="33"/>
      <c r="P34" s="5">
        <f t="shared" si="11"/>
        <v>8.9332084618474097E-2</v>
      </c>
      <c r="Q34" s="5">
        <f t="shared" si="12"/>
        <v>7.9497464120733038E-2</v>
      </c>
      <c r="R34" s="5">
        <f t="shared" si="13"/>
        <v>5.6031165535135208E-2</v>
      </c>
      <c r="S34" s="5">
        <v>4.7475345167652859E-2</v>
      </c>
      <c r="T34" s="33">
        <v>4.4699999999999997E-2</v>
      </c>
    </row>
    <row r="35" spans="2:20" x14ac:dyDescent="0.3">
      <c r="B35" s="15" t="s">
        <v>29</v>
      </c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5"/>
      <c r="P35" s="13"/>
      <c r="Q35" s="13"/>
      <c r="R35" s="13"/>
      <c r="S35" s="13"/>
      <c r="T35" s="13"/>
    </row>
    <row r="36" spans="2:20" x14ac:dyDescent="0.3">
      <c r="B36" t="s">
        <v>14</v>
      </c>
      <c r="C36" s="59">
        <v>0.30595464418018692</v>
      </c>
      <c r="D36" s="86">
        <v>0.30659359560882166</v>
      </c>
      <c r="E36" s="86">
        <v>0.30925225768285036</v>
      </c>
      <c r="F36" s="59">
        <v>0.3126875230008212</v>
      </c>
      <c r="G36" s="59">
        <v>0.31312466840147091</v>
      </c>
      <c r="H36" s="59">
        <v>0.31295899598921367</v>
      </c>
      <c r="I36" s="59">
        <v>0.31263797466776366</v>
      </c>
      <c r="J36" s="59">
        <v>0.31347778716000141</v>
      </c>
      <c r="K36" s="5">
        <v>0.31377722482717341</v>
      </c>
      <c r="L36" s="5">
        <v>0.31370258682310498</v>
      </c>
      <c r="M36" s="5">
        <v>0.31093735897113223</v>
      </c>
      <c r="N36" s="5">
        <v>0.30967471838551319</v>
      </c>
      <c r="O36" s="5"/>
      <c r="P36" s="5">
        <v>0.33324312141720341</v>
      </c>
      <c r="Q36" s="5">
        <v>0.31348491666756145</v>
      </c>
      <c r="R36" s="5">
        <v>0.30659368160661338</v>
      </c>
      <c r="S36" s="59">
        <v>0.31295899598921367</v>
      </c>
      <c r="T36" s="33">
        <v>0.31370258682310498</v>
      </c>
    </row>
    <row r="37" spans="2:20" x14ac:dyDescent="0.3">
      <c r="B37" t="s">
        <v>15</v>
      </c>
      <c r="C37" s="59">
        <v>0.18240311226070169</v>
      </c>
      <c r="D37" s="86">
        <v>0.18009983145764169</v>
      </c>
      <c r="E37" s="86">
        <v>0.17911581284783762</v>
      </c>
      <c r="F37" s="59">
        <v>0.17536540919317589</v>
      </c>
      <c r="G37" s="59">
        <v>0.17421336899520418</v>
      </c>
      <c r="H37" s="59">
        <v>0.17445996056082122</v>
      </c>
      <c r="I37" s="59">
        <v>0.17190584910967777</v>
      </c>
      <c r="J37" s="59">
        <v>0.16872385420456479</v>
      </c>
      <c r="K37" s="33">
        <v>0.16611585592559477</v>
      </c>
      <c r="L37" s="33">
        <v>0.1632324489155437</v>
      </c>
      <c r="M37" s="33">
        <v>0.16293032685953093</v>
      </c>
      <c r="N37" s="5">
        <v>0.16065786685166336</v>
      </c>
      <c r="O37" s="5"/>
      <c r="P37" s="5">
        <v>0.18908569237494013</v>
      </c>
      <c r="Q37" s="5">
        <v>0.18414937983459434</v>
      </c>
      <c r="R37" s="5">
        <v>0.1800998800072762</v>
      </c>
      <c r="S37" s="59">
        <v>0.17445996056082122</v>
      </c>
      <c r="T37" s="33">
        <v>0.1632324489155437</v>
      </c>
    </row>
    <row r="38" spans="2:20" x14ac:dyDescent="0.3">
      <c r="B38" t="s">
        <v>16</v>
      </c>
      <c r="C38" s="59">
        <v>0.14889691653938045</v>
      </c>
      <c r="D38" s="86">
        <v>0.14695157512092144</v>
      </c>
      <c r="E38" s="86">
        <v>0.14412191751619527</v>
      </c>
      <c r="F38" s="59">
        <v>0.13939522809134466</v>
      </c>
      <c r="G38" s="59">
        <v>0.13387036334473862</v>
      </c>
      <c r="H38" s="59">
        <v>0.12848459843178273</v>
      </c>
      <c r="I38" s="59">
        <v>0.12380774345770695</v>
      </c>
      <c r="J38" s="59">
        <v>0.11921349458707643</v>
      </c>
      <c r="K38" s="33">
        <v>0.11364064809004173</v>
      </c>
      <c r="L38" s="33">
        <v>0.11015836304971202</v>
      </c>
      <c r="M38" s="33">
        <v>0.10707236797720356</v>
      </c>
      <c r="N38" s="5">
        <v>0.10418494107416151</v>
      </c>
      <c r="O38" s="33"/>
      <c r="P38" s="5">
        <v>0.16530886361641225</v>
      </c>
      <c r="Q38" s="5">
        <v>0.15122541196039557</v>
      </c>
      <c r="R38" s="5">
        <v>0.14695151729663802</v>
      </c>
      <c r="S38" s="59">
        <v>0.12848459843178273</v>
      </c>
      <c r="T38" s="33">
        <v>0.11015836304971202</v>
      </c>
    </row>
    <row r="39" spans="2:20" x14ac:dyDescent="0.3">
      <c r="B39" t="s">
        <v>17</v>
      </c>
      <c r="C39" s="59">
        <v>6.6417074566950507E-2</v>
      </c>
      <c r="D39" s="86">
        <v>6.7387447840576292E-2</v>
      </c>
      <c r="E39" s="86">
        <v>6.5981695169954391E-2</v>
      </c>
      <c r="F39" s="59">
        <v>6.7188717087854052E-2</v>
      </c>
      <c r="G39" s="59">
        <v>6.7763435331617744E-2</v>
      </c>
      <c r="H39" s="59">
        <v>6.7921679124170631E-2</v>
      </c>
      <c r="I39" s="59">
        <v>6.7141817405496448E-2</v>
      </c>
      <c r="J39" s="59">
        <v>6.7465973568759885E-2</v>
      </c>
      <c r="K39" s="33">
        <v>6.8625619894676373E-2</v>
      </c>
      <c r="L39" s="33">
        <v>6.3291931495274345E-2</v>
      </c>
      <c r="M39" s="33">
        <v>6.0860865546858343E-2</v>
      </c>
      <c r="N39" s="5">
        <v>5.9018238998478474E-2</v>
      </c>
      <c r="O39" s="33"/>
      <c r="P39" s="5">
        <v>4.7465871467578059E-2</v>
      </c>
      <c r="Q39" s="5">
        <v>6.2038666667968208E-2</v>
      </c>
      <c r="R39" s="5">
        <v>6.7387464097952238E-2</v>
      </c>
      <c r="S39" s="59">
        <v>6.7921679124170631E-2</v>
      </c>
      <c r="T39" s="33">
        <v>6.3291931495274345E-2</v>
      </c>
    </row>
    <row r="40" spans="2:20" x14ac:dyDescent="0.3">
      <c r="B40" t="s">
        <v>18</v>
      </c>
      <c r="C40" s="59">
        <v>6.8119045391669963E-2</v>
      </c>
      <c r="D40" s="86">
        <v>6.6931636523677202E-2</v>
      </c>
      <c r="E40" s="86">
        <v>6.5792902810231479E-2</v>
      </c>
      <c r="F40" s="59">
        <v>6.5261929343398958E-2</v>
      </c>
      <c r="G40" s="59">
        <v>6.4104346900172846E-2</v>
      </c>
      <c r="H40" s="59">
        <v>6.2469949540292273E-2</v>
      </c>
      <c r="I40" s="59">
        <v>6.2379229794812072E-2</v>
      </c>
      <c r="J40" s="59">
        <v>5.8999048765988875E-2</v>
      </c>
      <c r="K40" s="33">
        <v>5.8556051700915122E-2</v>
      </c>
      <c r="L40" s="33">
        <v>5.664463411551874E-2</v>
      </c>
      <c r="M40" s="33">
        <v>5.7467121235659079E-2</v>
      </c>
      <c r="N40" s="5">
        <v>5.7147135079322557E-2</v>
      </c>
      <c r="O40" s="5"/>
      <c r="P40" s="5">
        <v>9.1346160406490337E-2</v>
      </c>
      <c r="Q40" s="5">
        <v>7.365845039831867E-2</v>
      </c>
      <c r="R40" s="5">
        <v>6.6931670669864954E-2</v>
      </c>
      <c r="S40" s="59">
        <v>6.2469949540292273E-2</v>
      </c>
      <c r="T40" s="33">
        <v>5.664463411551874E-2</v>
      </c>
    </row>
    <row r="41" spans="2:20" x14ac:dyDescent="0.3">
      <c r="B41" t="s">
        <v>19</v>
      </c>
      <c r="C41" s="59">
        <v>5.6678795744473105E-2</v>
      </c>
      <c r="D41" s="86">
        <v>5.5834544824653408E-2</v>
      </c>
      <c r="E41" s="86">
        <v>5.7541944984396055E-2</v>
      </c>
      <c r="F41" s="59">
        <v>6.0946033597046763E-2</v>
      </c>
      <c r="G41" s="59">
        <v>6.2643254790650915E-2</v>
      </c>
      <c r="H41" s="59">
        <v>6.9237863810806585E-2</v>
      </c>
      <c r="I41" s="59">
        <v>7.0096127462166494E-2</v>
      </c>
      <c r="J41" s="59">
        <v>7.0415162553691638E-2</v>
      </c>
      <c r="K41" s="33">
        <v>7.1368206770595161E-2</v>
      </c>
      <c r="L41" s="33">
        <v>7.1635210553189721E-2</v>
      </c>
      <c r="M41" s="33">
        <v>7.2350676429567204E-2</v>
      </c>
      <c r="N41" s="5">
        <v>7.3387249005577374E-2</v>
      </c>
      <c r="O41" s="33"/>
      <c r="P41" s="5">
        <v>6.1922368931561909E-2</v>
      </c>
      <c r="Q41" s="5">
        <v>5.9319758968637219E-2</v>
      </c>
      <c r="R41" s="5">
        <v>5.5834580246825798E-2</v>
      </c>
      <c r="S41" s="59">
        <v>6.9237863810806585E-2</v>
      </c>
      <c r="T41" s="33">
        <v>7.1635210553189721E-2</v>
      </c>
    </row>
    <row r="42" spans="2:20" x14ac:dyDescent="0.3">
      <c r="B42" t="s">
        <v>20</v>
      </c>
      <c r="C42" s="59">
        <v>4.3607026544075667E-2</v>
      </c>
      <c r="D42" s="86">
        <v>4.4363251985483382E-2</v>
      </c>
      <c r="E42" s="86">
        <v>4.455150892658568E-2</v>
      </c>
      <c r="F42" s="59">
        <v>4.490725902845491E-2</v>
      </c>
      <c r="G42" s="59">
        <v>4.6224719722580826E-2</v>
      </c>
      <c r="H42" s="59">
        <v>4.8410111811826313E-2</v>
      </c>
      <c r="I42" s="59">
        <v>5.0074125271055522E-2</v>
      </c>
      <c r="J42" s="59">
        <v>5.291945777530431E-2</v>
      </c>
      <c r="K42" s="33">
        <v>5.1638156778980114E-2</v>
      </c>
      <c r="L42" s="33">
        <v>5.7317982801625353E-2</v>
      </c>
      <c r="M42" s="33">
        <v>5.9005808403839947E-2</v>
      </c>
      <c r="N42" s="5">
        <v>6.1862645363821883E-2</v>
      </c>
      <c r="O42" s="33"/>
      <c r="P42" s="5">
        <v>1.2905913823209813E-2</v>
      </c>
      <c r="Q42" s="5">
        <v>3.4738959155537728E-2</v>
      </c>
      <c r="R42" s="5">
        <v>4.4363358429116095E-2</v>
      </c>
      <c r="S42" s="59">
        <v>4.8410111811826313E-2</v>
      </c>
      <c r="T42" s="33">
        <v>5.7317982801625353E-2</v>
      </c>
    </row>
    <row r="43" spans="2:20" x14ac:dyDescent="0.3">
      <c r="B43" t="s">
        <v>21</v>
      </c>
      <c r="C43" s="59">
        <v>3.3691609765399678E-2</v>
      </c>
      <c r="D43" s="86">
        <v>3.3688721584634422E-2</v>
      </c>
      <c r="E43" s="86">
        <v>3.3119587561373412E-2</v>
      </c>
      <c r="F43" s="59">
        <v>3.0742629062690263E-2</v>
      </c>
      <c r="G43" s="59">
        <v>2.9647118101766221E-2</v>
      </c>
      <c r="H43" s="59">
        <v>2.8671791319254361E-2</v>
      </c>
      <c r="I43" s="59">
        <v>2.8226173210201086E-2</v>
      </c>
      <c r="J43" s="59">
        <v>2.7291458529902553E-2</v>
      </c>
      <c r="K43" s="5">
        <v>2.6437298458682448E-2</v>
      </c>
      <c r="L43" s="5">
        <v>2.5576253615670629E-2</v>
      </c>
      <c r="M43" s="5">
        <v>2.4887851708175281E-2</v>
      </c>
      <c r="N43" s="5">
        <v>2.4762823427486137E-2</v>
      </c>
      <c r="O43" s="5"/>
      <c r="P43" s="5">
        <v>3.9049781967653796E-2</v>
      </c>
      <c r="Q43" s="5">
        <v>3.5295040206059107E-2</v>
      </c>
      <c r="R43" s="5">
        <v>3.3688800212688309E-2</v>
      </c>
      <c r="S43" s="59">
        <v>2.8671791319254361E-2</v>
      </c>
      <c r="T43" s="33">
        <v>2.5576253615670629E-2</v>
      </c>
    </row>
    <row r="44" spans="2:20" x14ac:dyDescent="0.3">
      <c r="B44" t="s">
        <v>22</v>
      </c>
      <c r="C44" s="59">
        <v>2.5017900649401043E-2</v>
      </c>
      <c r="D44" s="86">
        <v>2.6753374387504015E-2</v>
      </c>
      <c r="E44" s="86">
        <v>2.7033759866235199E-2</v>
      </c>
      <c r="F44" s="59">
        <v>2.7652893003378348E-2</v>
      </c>
      <c r="G44" s="59">
        <v>2.7944479846640138E-2</v>
      </c>
      <c r="H44" s="59">
        <v>2.1554213789193259E-2</v>
      </c>
      <c r="I44" s="59">
        <v>2.174655315778215E-2</v>
      </c>
      <c r="J44" s="59">
        <v>2.0993114107668884E-2</v>
      </c>
      <c r="K44" s="5">
        <v>2.1217473976250841E-2</v>
      </c>
      <c r="L44" s="5">
        <v>2.137390029444192E-2</v>
      </c>
      <c r="M44" s="5">
        <v>2.1922045330873247E-2</v>
      </c>
      <c r="N44" s="5">
        <v>2.1859243883747135E-2</v>
      </c>
      <c r="O44" s="5"/>
      <c r="P44" s="5">
        <v>2.7486585336454817E-3</v>
      </c>
      <c r="Q44" s="5">
        <v>2.9329777538295243E-2</v>
      </c>
      <c r="R44" s="5">
        <v>2.6753262065622785E-2</v>
      </c>
      <c r="S44" s="59">
        <v>2.1554213789193259E-2</v>
      </c>
      <c r="T44" s="33">
        <v>2.137390029444192E-2</v>
      </c>
    </row>
    <row r="45" spans="2:20" x14ac:dyDescent="0.3">
      <c r="B45" t="s">
        <v>23</v>
      </c>
      <c r="C45" s="59">
        <v>2.5098396165265716E-2</v>
      </c>
      <c r="D45" s="86">
        <v>2.3968599072188582E-2</v>
      </c>
      <c r="E45" s="86">
        <v>2.35895757504186E-2</v>
      </c>
      <c r="F45" s="59">
        <v>2.3209587554898679E-2</v>
      </c>
      <c r="G45" s="59">
        <v>2.3782212241873192E-2</v>
      </c>
      <c r="H45" s="59">
        <v>2.4416400764676965E-2</v>
      </c>
      <c r="I45" s="59">
        <v>2.5653065437017512E-2</v>
      </c>
      <c r="J45" s="59">
        <v>2.7011149940055715E-2</v>
      </c>
      <c r="K45" s="5">
        <v>2.7788691410270204E-2</v>
      </c>
      <c r="L45" s="5">
        <v>2.9350614343475585E-2</v>
      </c>
      <c r="M45" s="5">
        <v>3.0232685335582123E-2</v>
      </c>
      <c r="N45" s="5">
        <v>2.9952419654228873E-2</v>
      </c>
      <c r="O45" s="5"/>
      <c r="P45" s="5">
        <v>3.2887019354322235E-2</v>
      </c>
      <c r="Q45" s="5">
        <v>2.028345491302001E-2</v>
      </c>
      <c r="R45" s="5">
        <v>2.3968494971018009E-2</v>
      </c>
      <c r="S45" s="59">
        <v>2.4416400764676965E-2</v>
      </c>
      <c r="T45" s="33">
        <v>2.9350614343475585E-2</v>
      </c>
    </row>
    <row r="46" spans="2:20" x14ac:dyDescent="0.3">
      <c r="B46" t="s">
        <v>24</v>
      </c>
      <c r="C46" s="59">
        <v>1.4995541107268679E-2</v>
      </c>
      <c r="D46" s="86">
        <v>1.6804951555131516E-2</v>
      </c>
      <c r="E46" s="86">
        <v>1.823795967489163E-2</v>
      </c>
      <c r="F46" s="59">
        <v>2.0327818287465976E-2</v>
      </c>
      <c r="G46" s="59">
        <v>2.2717333533709607E-2</v>
      </c>
      <c r="H46" s="59">
        <v>2.645885381658648E-2</v>
      </c>
      <c r="I46" s="59">
        <v>3.0391777925632447E-2</v>
      </c>
      <c r="J46" s="59">
        <v>3.5085983341374624E-2</v>
      </c>
      <c r="K46" s="5">
        <v>3.9420151284996534E-2</v>
      </c>
      <c r="L46" s="5">
        <v>4.4340058705308313E-2</v>
      </c>
      <c r="M46" s="5">
        <v>4.7481005536123735E-2</v>
      </c>
      <c r="N46" s="5">
        <v>5.1049085867162683E-2</v>
      </c>
      <c r="O46" s="5"/>
      <c r="P46" s="5">
        <v>1.6888580399512948E-3</v>
      </c>
      <c r="Q46" s="5">
        <v>1.0146445522766622E-2</v>
      </c>
      <c r="R46" s="5">
        <v>1.6804945416041682E-2</v>
      </c>
      <c r="S46" s="59">
        <v>2.645885381658648E-2</v>
      </c>
      <c r="T46" s="33">
        <v>4.4340058705308313E-2</v>
      </c>
    </row>
    <row r="47" spans="2:20" x14ac:dyDescent="0.3">
      <c r="B47" t="s">
        <v>25</v>
      </c>
      <c r="C47" s="59">
        <v>1.6412176175363963E-2</v>
      </c>
      <c r="D47" s="86">
        <v>1.6260143174270093E-2</v>
      </c>
      <c r="E47" s="86">
        <v>1.6000883997294147E-2</v>
      </c>
      <c r="F47" s="59">
        <v>1.5867792169485178E-2</v>
      </c>
      <c r="G47" s="59">
        <v>1.6436256073083782E-2</v>
      </c>
      <c r="H47" s="59">
        <v>1.6756757074385606E-2</v>
      </c>
      <c r="I47" s="59">
        <v>1.7309936850218498E-2</v>
      </c>
      <c r="J47" s="59">
        <v>1.8021221240156989E-2</v>
      </c>
      <c r="K47" s="5">
        <v>1.9206587324028242E-2</v>
      </c>
      <c r="L47" s="5">
        <v>1.9768769163645308E-2</v>
      </c>
      <c r="M47" s="5">
        <v>2.0338815018907243E-2</v>
      </c>
      <c r="N47" s="5">
        <v>2.0684447224140808E-2</v>
      </c>
      <c r="O47" s="5"/>
      <c r="P47" s="5">
        <v>1.317518502160765E-2</v>
      </c>
      <c r="Q47" s="5">
        <v>1.5706605260220875E-2</v>
      </c>
      <c r="R47" s="5">
        <v>1.6260149547039512E-2</v>
      </c>
      <c r="S47" s="59">
        <v>1.6756757074385606E-2</v>
      </c>
      <c r="T47" s="33">
        <v>1.9768769163645308E-2</v>
      </c>
    </row>
    <row r="48" spans="2:20" x14ac:dyDescent="0.3">
      <c r="B48" t="s">
        <v>26</v>
      </c>
      <c r="C48" s="59">
        <v>7.8160369707599535E-3</v>
      </c>
      <c r="D48" s="86">
        <v>9.0017583007307427E-3</v>
      </c>
      <c r="E48" s="86">
        <v>1.0256511293512348E-2</v>
      </c>
      <c r="F48" s="59">
        <v>1.099305084408439E-2</v>
      </c>
      <c r="G48" s="59">
        <v>1.1894857679055721E-2</v>
      </c>
      <c r="H48" s="59">
        <v>1.2384042397001145E-2</v>
      </c>
      <c r="I48" s="59">
        <v>1.2156433049164955E-2</v>
      </c>
      <c r="J48" s="59">
        <v>1.3008092638419832E-2</v>
      </c>
      <c r="K48" s="5">
        <v>1.3864568657317689E-2</v>
      </c>
      <c r="L48" s="5">
        <v>1.4754212230818686E-2</v>
      </c>
      <c r="M48" s="5">
        <v>1.5287917536899858E-2</v>
      </c>
      <c r="N48" s="5">
        <v>1.6265236337214956E-2</v>
      </c>
      <c r="O48" s="5"/>
      <c r="P48" s="5">
        <v>1.5301153908958134E-3</v>
      </c>
      <c r="Q48" s="5">
        <v>4.6363949027964473E-3</v>
      </c>
      <c r="R48" s="5">
        <v>9.0018628577903867E-3</v>
      </c>
      <c r="S48" s="59">
        <v>1.2384042397001145E-2</v>
      </c>
      <c r="T48" s="33">
        <v>1.4754212230818686E-2</v>
      </c>
    </row>
    <row r="49" spans="2:20" x14ac:dyDescent="0.3">
      <c r="B49" t="s">
        <v>27</v>
      </c>
      <c r="C49" s="59">
        <v>4.807976598157869E-3</v>
      </c>
      <c r="D49" s="86">
        <v>4.828886284052307E-3</v>
      </c>
      <c r="E49" s="86">
        <v>4.9444651405788674E-3</v>
      </c>
      <c r="F49" s="59">
        <v>4.8854701607109535E-3</v>
      </c>
      <c r="G49" s="59">
        <v>5.0318592401212749E-3</v>
      </c>
      <c r="H49" s="59">
        <v>5.2207373758965453E-3</v>
      </c>
      <c r="I49" s="59">
        <v>5.8525887074802902E-3</v>
      </c>
      <c r="J49" s="59">
        <v>6.6082910925250489E-3</v>
      </c>
      <c r="K49" s="5">
        <v>7.215936253954309E-3</v>
      </c>
      <c r="L49" s="5">
        <v>7.4842429236021812E-3</v>
      </c>
      <c r="M49" s="5">
        <v>7.8175980146004739E-3</v>
      </c>
      <c r="N49" s="5">
        <v>8.0671468659282968E-3</v>
      </c>
      <c r="O49" s="5"/>
      <c r="P49" s="5">
        <v>7.3872188060460477E-3</v>
      </c>
      <c r="Q49" s="5">
        <v>5.8364106513762275E-3</v>
      </c>
      <c r="R49" s="5">
        <v>4.8288411951009202E-3</v>
      </c>
      <c r="S49" s="59">
        <v>5.2207373758965453E-3</v>
      </c>
      <c r="T49" s="33">
        <v>7.4842429236021812E-3</v>
      </c>
    </row>
    <row r="50" spans="2:20" x14ac:dyDescent="0.3">
      <c r="B50" t="s">
        <v>28</v>
      </c>
      <c r="C50" s="59">
        <v>8.3747340944884219E-5</v>
      </c>
      <c r="D50" s="86">
        <v>5.3168227971324325E-4</v>
      </c>
      <c r="E50" s="86">
        <v>4.5921677764489051E-4</v>
      </c>
      <c r="F50" s="59">
        <v>5.6865957518957067E-4</v>
      </c>
      <c r="G50" s="27">
        <v>6.0172579731438683E-4</v>
      </c>
      <c r="H50" s="27">
        <v>5.940441940922277E-4</v>
      </c>
      <c r="I50" s="27">
        <v>6.2060449382403968E-4</v>
      </c>
      <c r="J50" s="27">
        <v>7.6591049450916784E-4</v>
      </c>
      <c r="K50" s="6">
        <v>1.1275286465231812E-3</v>
      </c>
      <c r="L50" s="6">
        <v>1.3687909690683134E-3</v>
      </c>
      <c r="M50" s="6">
        <v>1.4075560950467065E-3</v>
      </c>
      <c r="N50" s="5">
        <v>1.4268019815525598E-3</v>
      </c>
      <c r="O50" s="6"/>
      <c r="P50" s="5">
        <v>2.5562569847902711E-4</v>
      </c>
      <c r="Q50" s="5">
        <v>1.5065273633200609E-4</v>
      </c>
      <c r="R50" s="5">
        <v>4.1633873778481641E-4</v>
      </c>
      <c r="S50" s="59">
        <v>5.940441940922277E-4</v>
      </c>
      <c r="T50" s="6">
        <v>1.3687909690683134E-3</v>
      </c>
    </row>
    <row r="51" spans="2:20" x14ac:dyDescent="0.3">
      <c r="B51" s="10" t="s">
        <v>30</v>
      </c>
      <c r="C51" s="29">
        <v>1.0000000000000002</v>
      </c>
      <c r="D51" s="30">
        <v>0.99999999999999989</v>
      </c>
      <c r="E51" s="30">
        <v>1</v>
      </c>
      <c r="F51" s="29">
        <v>0.99999999999999978</v>
      </c>
      <c r="G51" s="29">
        <v>1.0000000000000004</v>
      </c>
      <c r="H51" s="29">
        <v>1</v>
      </c>
      <c r="I51" s="29">
        <v>1</v>
      </c>
      <c r="J51" s="29">
        <v>1</v>
      </c>
      <c r="K51" s="55">
        <v>1.0000000000000002</v>
      </c>
      <c r="L51" s="55">
        <v>1</v>
      </c>
      <c r="M51" s="55">
        <v>1</v>
      </c>
      <c r="N51" s="55">
        <v>0.99999999999999989</v>
      </c>
      <c r="O51" s="55"/>
      <c r="P51" s="38">
        <v>1</v>
      </c>
      <c r="Q51" s="38">
        <v>1</v>
      </c>
      <c r="R51" s="38">
        <v>1</v>
      </c>
      <c r="S51" s="29">
        <v>1</v>
      </c>
      <c r="T51" s="55">
        <v>1</v>
      </c>
    </row>
    <row r="52" spans="2:20" x14ac:dyDescent="0.3">
      <c r="B52" s="15" t="s">
        <v>38</v>
      </c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5"/>
      <c r="P52" s="13"/>
      <c r="Q52" s="13"/>
      <c r="R52" s="13"/>
      <c r="S52" s="13"/>
      <c r="T52" s="13"/>
    </row>
    <row r="53" spans="2:20" x14ac:dyDescent="0.3">
      <c r="B53" t="s">
        <v>14</v>
      </c>
      <c r="C53" s="22">
        <v>50</v>
      </c>
      <c r="D53" s="28">
        <v>57</v>
      </c>
      <c r="E53" s="28">
        <v>61</v>
      </c>
      <c r="F53" s="22">
        <v>62</v>
      </c>
      <c r="G53">
        <v>64</v>
      </c>
      <c r="H53">
        <v>64</v>
      </c>
      <c r="I53">
        <v>67</v>
      </c>
      <c r="J53">
        <v>71</v>
      </c>
      <c r="K53">
        <v>71</v>
      </c>
      <c r="L53">
        <v>72</v>
      </c>
      <c r="M53">
        <v>79</v>
      </c>
      <c r="N53">
        <v>80</v>
      </c>
      <c r="P53" s="4">
        <v>33</v>
      </c>
      <c r="Q53" s="4">
        <v>35</v>
      </c>
      <c r="R53" s="4">
        <v>57</v>
      </c>
      <c r="S53">
        <v>64</v>
      </c>
      <c r="T53">
        <v>72</v>
      </c>
    </row>
    <row r="54" spans="2:20" x14ac:dyDescent="0.3">
      <c r="B54" t="s">
        <v>15</v>
      </c>
      <c r="C54" s="22">
        <v>27</v>
      </c>
      <c r="D54" s="28">
        <v>27</v>
      </c>
      <c r="E54" s="28">
        <v>29</v>
      </c>
      <c r="F54" s="22">
        <v>30</v>
      </c>
      <c r="G54">
        <v>30</v>
      </c>
      <c r="H54">
        <v>31</v>
      </c>
      <c r="I54">
        <v>32</v>
      </c>
      <c r="J54">
        <v>38</v>
      </c>
      <c r="K54">
        <v>38</v>
      </c>
      <c r="L54">
        <v>38</v>
      </c>
      <c r="M54">
        <v>38</v>
      </c>
      <c r="N54">
        <v>39</v>
      </c>
      <c r="P54" s="4">
        <v>17</v>
      </c>
      <c r="Q54" s="4">
        <v>21</v>
      </c>
      <c r="R54" s="4">
        <v>27</v>
      </c>
      <c r="S54">
        <v>31</v>
      </c>
      <c r="T54">
        <v>38</v>
      </c>
    </row>
    <row r="55" spans="2:20" x14ac:dyDescent="0.3">
      <c r="B55" t="s">
        <v>16</v>
      </c>
      <c r="C55" s="22">
        <v>24</v>
      </c>
      <c r="D55" s="28">
        <v>24</v>
      </c>
      <c r="E55" s="28">
        <v>25</v>
      </c>
      <c r="F55" s="22">
        <v>25</v>
      </c>
      <c r="G55">
        <v>26</v>
      </c>
      <c r="H55">
        <v>28</v>
      </c>
      <c r="I55">
        <v>28</v>
      </c>
      <c r="J55">
        <v>28</v>
      </c>
      <c r="K55">
        <v>28</v>
      </c>
      <c r="L55">
        <v>28</v>
      </c>
      <c r="M55">
        <v>32</v>
      </c>
      <c r="N55">
        <v>32</v>
      </c>
      <c r="P55" s="4">
        <v>17</v>
      </c>
      <c r="Q55" s="4">
        <v>19</v>
      </c>
      <c r="R55" s="4">
        <v>24</v>
      </c>
      <c r="S55">
        <v>28</v>
      </c>
      <c r="T55">
        <v>28</v>
      </c>
    </row>
    <row r="56" spans="2:20" x14ac:dyDescent="0.3">
      <c r="B56" t="s">
        <v>17</v>
      </c>
      <c r="C56" s="22">
        <v>12</v>
      </c>
      <c r="D56" s="28">
        <v>16</v>
      </c>
      <c r="E56" s="28">
        <v>14</v>
      </c>
      <c r="F56" s="22">
        <v>15</v>
      </c>
      <c r="G56">
        <v>15</v>
      </c>
      <c r="H56">
        <v>15</v>
      </c>
      <c r="I56">
        <v>15</v>
      </c>
      <c r="J56">
        <v>16</v>
      </c>
      <c r="K56">
        <v>16</v>
      </c>
      <c r="L56">
        <v>16</v>
      </c>
      <c r="M56">
        <v>17</v>
      </c>
      <c r="N56">
        <v>17</v>
      </c>
      <c r="P56" s="4">
        <v>9</v>
      </c>
      <c r="Q56" s="4">
        <v>9</v>
      </c>
      <c r="R56" s="4">
        <v>16</v>
      </c>
      <c r="S56">
        <v>15</v>
      </c>
      <c r="T56">
        <v>16</v>
      </c>
    </row>
    <row r="57" spans="2:20" x14ac:dyDescent="0.3">
      <c r="B57" t="s">
        <v>18</v>
      </c>
      <c r="C57" s="22">
        <v>14</v>
      </c>
      <c r="D57" s="28">
        <v>16</v>
      </c>
      <c r="E57" s="28">
        <v>18</v>
      </c>
      <c r="F57" s="22">
        <v>17</v>
      </c>
      <c r="G57">
        <v>17</v>
      </c>
      <c r="H57">
        <v>18</v>
      </c>
      <c r="I57">
        <v>18</v>
      </c>
      <c r="J57">
        <v>19</v>
      </c>
      <c r="K57">
        <v>20</v>
      </c>
      <c r="L57">
        <v>20</v>
      </c>
      <c r="M57">
        <v>21</v>
      </c>
      <c r="N57">
        <v>22</v>
      </c>
      <c r="P57" s="4">
        <v>10</v>
      </c>
      <c r="Q57" s="4">
        <v>12</v>
      </c>
      <c r="R57" s="4">
        <v>16</v>
      </c>
      <c r="S57">
        <v>18</v>
      </c>
      <c r="T57">
        <v>20</v>
      </c>
    </row>
    <row r="58" spans="2:20" x14ac:dyDescent="0.3">
      <c r="B58" t="s">
        <v>19</v>
      </c>
      <c r="C58" s="22">
        <v>13</v>
      </c>
      <c r="D58" s="28">
        <v>13</v>
      </c>
      <c r="E58" s="28">
        <v>15</v>
      </c>
      <c r="F58" s="22">
        <v>16</v>
      </c>
      <c r="G58">
        <v>17</v>
      </c>
      <c r="H58">
        <v>17</v>
      </c>
      <c r="I58">
        <v>20</v>
      </c>
      <c r="J58">
        <v>21</v>
      </c>
      <c r="K58">
        <v>22</v>
      </c>
      <c r="L58">
        <v>22</v>
      </c>
      <c r="M58">
        <v>24</v>
      </c>
      <c r="N58">
        <v>25</v>
      </c>
      <c r="P58" s="4">
        <v>8</v>
      </c>
      <c r="Q58" s="4">
        <v>10</v>
      </c>
      <c r="R58" s="4">
        <v>13</v>
      </c>
      <c r="S58">
        <v>17</v>
      </c>
      <c r="T58">
        <v>22</v>
      </c>
    </row>
    <row r="59" spans="2:20" x14ac:dyDescent="0.3">
      <c r="B59" t="s">
        <v>20</v>
      </c>
      <c r="C59" s="22">
        <v>9</v>
      </c>
      <c r="D59" s="28">
        <v>9</v>
      </c>
      <c r="E59" s="28">
        <v>10</v>
      </c>
      <c r="F59" s="22">
        <v>12</v>
      </c>
      <c r="G59">
        <v>18</v>
      </c>
      <c r="H59">
        <v>18</v>
      </c>
      <c r="I59">
        <v>18</v>
      </c>
      <c r="J59">
        <v>20</v>
      </c>
      <c r="K59">
        <v>20</v>
      </c>
      <c r="L59">
        <v>20</v>
      </c>
      <c r="M59">
        <v>24</v>
      </c>
      <c r="N59">
        <v>24</v>
      </c>
      <c r="P59" s="4">
        <v>6</v>
      </c>
      <c r="Q59" s="4">
        <v>8</v>
      </c>
      <c r="R59" s="4">
        <v>9</v>
      </c>
      <c r="S59">
        <v>18</v>
      </c>
      <c r="T59">
        <v>20</v>
      </c>
    </row>
    <row r="60" spans="2:20" x14ac:dyDescent="0.3">
      <c r="B60" t="s">
        <v>21</v>
      </c>
      <c r="C60" s="22">
        <v>4</v>
      </c>
      <c r="D60" s="28">
        <v>4</v>
      </c>
      <c r="E60" s="28">
        <v>4</v>
      </c>
      <c r="F60" s="22">
        <v>4</v>
      </c>
      <c r="G60">
        <v>4</v>
      </c>
      <c r="H60">
        <v>5</v>
      </c>
      <c r="I60">
        <v>6</v>
      </c>
      <c r="J60">
        <v>6</v>
      </c>
      <c r="K60">
        <v>6</v>
      </c>
      <c r="L60">
        <v>6</v>
      </c>
      <c r="M60">
        <v>6</v>
      </c>
      <c r="N60">
        <v>6</v>
      </c>
      <c r="P60" s="4">
        <v>4</v>
      </c>
      <c r="Q60" s="4">
        <v>4</v>
      </c>
      <c r="R60" s="4">
        <v>4</v>
      </c>
      <c r="S60">
        <v>5</v>
      </c>
      <c r="T60">
        <v>6</v>
      </c>
    </row>
    <row r="61" spans="2:20" x14ac:dyDescent="0.3">
      <c r="B61" t="s">
        <v>22</v>
      </c>
      <c r="C61" s="22">
        <v>1</v>
      </c>
      <c r="D61" s="28">
        <v>1</v>
      </c>
      <c r="E61" s="28">
        <v>1</v>
      </c>
      <c r="F61" s="22">
        <v>1</v>
      </c>
      <c r="G61">
        <v>1</v>
      </c>
      <c r="H61">
        <v>1</v>
      </c>
      <c r="I61">
        <v>1</v>
      </c>
      <c r="J61">
        <v>1</v>
      </c>
      <c r="K61">
        <v>1</v>
      </c>
      <c r="L61">
        <v>1</v>
      </c>
      <c r="M61">
        <v>2</v>
      </c>
      <c r="N61">
        <v>2</v>
      </c>
      <c r="P61" s="4">
        <v>1</v>
      </c>
      <c r="Q61" s="4">
        <v>1</v>
      </c>
      <c r="R61" s="4">
        <v>1</v>
      </c>
      <c r="S61">
        <v>1</v>
      </c>
      <c r="T61">
        <v>1</v>
      </c>
    </row>
    <row r="62" spans="2:20" x14ac:dyDescent="0.3">
      <c r="B62" t="s">
        <v>23</v>
      </c>
      <c r="C62" s="22">
        <v>4</v>
      </c>
      <c r="D62" s="28">
        <v>4</v>
      </c>
      <c r="E62" s="28">
        <v>4</v>
      </c>
      <c r="F62" s="22">
        <v>5</v>
      </c>
      <c r="G62">
        <v>6</v>
      </c>
      <c r="H62">
        <v>7</v>
      </c>
      <c r="I62">
        <v>9</v>
      </c>
      <c r="J62">
        <v>10</v>
      </c>
      <c r="K62">
        <v>11</v>
      </c>
      <c r="L62">
        <v>11</v>
      </c>
      <c r="M62">
        <v>11</v>
      </c>
      <c r="N62">
        <v>12</v>
      </c>
      <c r="P62" s="4">
        <v>3</v>
      </c>
      <c r="Q62" s="4">
        <v>4</v>
      </c>
      <c r="R62" s="4">
        <v>4</v>
      </c>
      <c r="S62">
        <v>7</v>
      </c>
      <c r="T62">
        <v>11</v>
      </c>
    </row>
    <row r="63" spans="2:20" x14ac:dyDescent="0.3">
      <c r="B63" t="s">
        <v>24</v>
      </c>
      <c r="C63" s="22">
        <v>2</v>
      </c>
      <c r="D63" s="28">
        <v>2</v>
      </c>
      <c r="E63" s="28">
        <v>3</v>
      </c>
      <c r="F63" s="22">
        <v>4</v>
      </c>
      <c r="G63">
        <v>5</v>
      </c>
      <c r="H63">
        <v>6</v>
      </c>
      <c r="I63">
        <v>9</v>
      </c>
      <c r="J63">
        <v>11</v>
      </c>
      <c r="K63">
        <v>12</v>
      </c>
      <c r="L63">
        <v>12</v>
      </c>
      <c r="M63">
        <v>14</v>
      </c>
      <c r="N63">
        <v>15</v>
      </c>
      <c r="P63" s="4">
        <v>1</v>
      </c>
      <c r="Q63" s="4">
        <v>1</v>
      </c>
      <c r="R63" s="4">
        <v>2</v>
      </c>
      <c r="S63">
        <v>6</v>
      </c>
      <c r="T63">
        <v>12</v>
      </c>
    </row>
    <row r="64" spans="2:20" x14ac:dyDescent="0.3">
      <c r="B64" t="s">
        <v>25</v>
      </c>
      <c r="C64" s="22">
        <v>4</v>
      </c>
      <c r="D64" s="28">
        <v>4</v>
      </c>
      <c r="E64" s="28">
        <v>4</v>
      </c>
      <c r="F64" s="22">
        <v>4</v>
      </c>
      <c r="G64">
        <v>4</v>
      </c>
      <c r="H64">
        <v>4</v>
      </c>
      <c r="I64">
        <v>4</v>
      </c>
      <c r="J64">
        <v>8</v>
      </c>
      <c r="K64">
        <v>9</v>
      </c>
      <c r="L64">
        <v>9</v>
      </c>
      <c r="M64">
        <v>9</v>
      </c>
      <c r="N64">
        <v>9</v>
      </c>
      <c r="P64" s="4">
        <v>3</v>
      </c>
      <c r="Q64" s="4">
        <v>3</v>
      </c>
      <c r="R64" s="4">
        <v>4</v>
      </c>
      <c r="S64">
        <v>4</v>
      </c>
      <c r="T64">
        <v>9</v>
      </c>
    </row>
    <row r="65" spans="2:24" x14ac:dyDescent="0.3">
      <c r="B65" t="s">
        <v>26</v>
      </c>
      <c r="C65" s="22">
        <v>3</v>
      </c>
      <c r="D65" s="28">
        <v>3</v>
      </c>
      <c r="E65" s="28">
        <v>4</v>
      </c>
      <c r="F65" s="22">
        <v>4</v>
      </c>
      <c r="G65">
        <v>4</v>
      </c>
      <c r="H65">
        <v>4</v>
      </c>
      <c r="I65">
        <v>4</v>
      </c>
      <c r="J65">
        <v>5</v>
      </c>
      <c r="K65">
        <v>5</v>
      </c>
      <c r="L65">
        <v>5</v>
      </c>
      <c r="M65">
        <v>7</v>
      </c>
      <c r="N65">
        <v>10</v>
      </c>
      <c r="P65" s="4">
        <v>1</v>
      </c>
      <c r="Q65" s="4">
        <v>1</v>
      </c>
      <c r="R65" s="4">
        <v>3</v>
      </c>
      <c r="S65">
        <v>4</v>
      </c>
      <c r="T65">
        <v>5</v>
      </c>
    </row>
    <row r="66" spans="2:24" x14ac:dyDescent="0.3">
      <c r="B66" t="s">
        <v>27</v>
      </c>
      <c r="C66" s="22">
        <v>1</v>
      </c>
      <c r="D66" s="28">
        <v>1</v>
      </c>
      <c r="E66" s="28">
        <v>1</v>
      </c>
      <c r="F66" s="22">
        <v>2</v>
      </c>
      <c r="G66">
        <v>2</v>
      </c>
      <c r="H66">
        <v>3</v>
      </c>
      <c r="I66">
        <v>3</v>
      </c>
      <c r="J66">
        <v>4</v>
      </c>
      <c r="K66">
        <v>4</v>
      </c>
      <c r="L66">
        <v>4</v>
      </c>
      <c r="M66">
        <v>4</v>
      </c>
      <c r="N66">
        <v>4</v>
      </c>
      <c r="P66" s="4">
        <v>1</v>
      </c>
      <c r="Q66" s="4">
        <v>1</v>
      </c>
      <c r="R66" s="4">
        <v>1</v>
      </c>
      <c r="S66">
        <v>3</v>
      </c>
      <c r="T66">
        <v>4</v>
      </c>
    </row>
    <row r="67" spans="2:24" x14ac:dyDescent="0.3">
      <c r="B67" t="s">
        <v>28</v>
      </c>
      <c r="C67" s="22">
        <v>2</v>
      </c>
      <c r="D67" s="28">
        <v>2</v>
      </c>
      <c r="E67" s="28">
        <v>2</v>
      </c>
      <c r="F67" s="22">
        <v>2</v>
      </c>
      <c r="G67">
        <v>2</v>
      </c>
      <c r="H67">
        <v>2</v>
      </c>
      <c r="I67">
        <v>2</v>
      </c>
      <c r="J67">
        <v>2</v>
      </c>
      <c r="K67">
        <v>2</v>
      </c>
      <c r="L67">
        <v>2</v>
      </c>
      <c r="M67">
        <v>2</v>
      </c>
      <c r="N67">
        <v>2</v>
      </c>
      <c r="P67" s="4">
        <v>1</v>
      </c>
      <c r="Q67" s="4">
        <v>1</v>
      </c>
      <c r="R67" s="4">
        <v>2</v>
      </c>
      <c r="S67">
        <v>2</v>
      </c>
      <c r="T67">
        <v>2</v>
      </c>
    </row>
    <row r="68" spans="2:24" x14ac:dyDescent="0.3">
      <c r="B68" s="10" t="s">
        <v>30</v>
      </c>
      <c r="C68" s="23">
        <f t="shared" ref="C68:F68" si="14">SUM(C53:C67)</f>
        <v>170</v>
      </c>
      <c r="D68" s="23">
        <f t="shared" si="14"/>
        <v>183</v>
      </c>
      <c r="E68" s="23">
        <f t="shared" si="14"/>
        <v>195</v>
      </c>
      <c r="F68" s="23">
        <f t="shared" si="14"/>
        <v>203</v>
      </c>
      <c r="G68" s="23">
        <f>SUM(G53:G67)</f>
        <v>215</v>
      </c>
      <c r="H68" s="23">
        <f>SUM(H53:H67)</f>
        <v>223</v>
      </c>
      <c r="I68" s="23">
        <f>SUM(I53:I67)</f>
        <v>236</v>
      </c>
      <c r="J68" s="105">
        <f>SUM(J53:J67)</f>
        <v>260</v>
      </c>
      <c r="K68" s="10">
        <v>265</v>
      </c>
      <c r="L68" s="10">
        <v>266</v>
      </c>
      <c r="M68" s="10">
        <v>290</v>
      </c>
      <c r="N68" s="10">
        <v>299</v>
      </c>
      <c r="O68" s="10"/>
      <c r="P68" s="37">
        <f t="shared" ref="P68:Q68" si="15">SUM(P53:P67)</f>
        <v>115</v>
      </c>
      <c r="Q68" s="37">
        <f t="shared" si="15"/>
        <v>130</v>
      </c>
      <c r="R68" s="37">
        <f>SUM(R53:R67)</f>
        <v>183</v>
      </c>
      <c r="S68" s="23">
        <f>SUM(S53:S67)</f>
        <v>223</v>
      </c>
      <c r="T68" s="10">
        <v>266</v>
      </c>
    </row>
    <row r="69" spans="2:24" x14ac:dyDescent="0.3">
      <c r="B69" s="15" t="s">
        <v>45</v>
      </c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5"/>
      <c r="P69" s="26"/>
      <c r="Q69" s="26"/>
      <c r="R69" s="26"/>
      <c r="S69" s="13"/>
      <c r="T69" s="13"/>
      <c r="X69" s="102"/>
    </row>
    <row r="70" spans="2:24" x14ac:dyDescent="0.3">
      <c r="B70" t="s">
        <v>69</v>
      </c>
      <c r="C70" s="28">
        <v>15</v>
      </c>
      <c r="D70" s="28">
        <v>15</v>
      </c>
      <c r="E70" s="28">
        <v>15</v>
      </c>
      <c r="F70" s="28">
        <v>15</v>
      </c>
      <c r="G70" s="28">
        <v>15</v>
      </c>
      <c r="H70" s="28">
        <v>15</v>
      </c>
      <c r="I70" s="28">
        <v>15</v>
      </c>
      <c r="J70" s="28">
        <v>15</v>
      </c>
      <c r="K70" s="28">
        <v>15</v>
      </c>
      <c r="L70" s="28">
        <v>15</v>
      </c>
      <c r="M70" s="28">
        <v>15</v>
      </c>
      <c r="N70" s="28">
        <v>15</v>
      </c>
      <c r="O70" s="28"/>
      <c r="P70" s="4">
        <v>15</v>
      </c>
      <c r="Q70" s="4">
        <v>15</v>
      </c>
      <c r="R70" s="4">
        <v>15</v>
      </c>
      <c r="S70" s="84">
        <f>H70</f>
        <v>15</v>
      </c>
      <c r="T70" s="28">
        <v>15</v>
      </c>
    </row>
    <row r="71" spans="2:24" x14ac:dyDescent="0.3">
      <c r="B71" t="s">
        <v>80</v>
      </c>
      <c r="C71" s="60">
        <v>2607</v>
      </c>
      <c r="D71" s="60">
        <v>2710</v>
      </c>
      <c r="E71" s="60">
        <v>2937</v>
      </c>
      <c r="F71" s="60">
        <v>2997</v>
      </c>
      <c r="G71" s="60">
        <v>3139</v>
      </c>
      <c r="H71" s="60">
        <v>3323</v>
      </c>
      <c r="I71" s="60">
        <v>3515</v>
      </c>
      <c r="J71" s="60">
        <v>3704</v>
      </c>
      <c r="K71" s="60">
        <v>3786</v>
      </c>
      <c r="L71" s="60">
        <v>3818</v>
      </c>
      <c r="M71" s="60">
        <v>4208</v>
      </c>
      <c r="N71" s="60">
        <v>4276</v>
      </c>
      <c r="O71" s="60"/>
      <c r="P71" s="60">
        <v>1576</v>
      </c>
      <c r="Q71" s="60">
        <v>2200</v>
      </c>
      <c r="R71" s="60">
        <v>2710</v>
      </c>
      <c r="S71" s="84">
        <f>H71</f>
        <v>3323</v>
      </c>
      <c r="T71" s="60">
        <v>3818</v>
      </c>
    </row>
    <row r="72" spans="2:24" x14ac:dyDescent="0.3">
      <c r="B72" s="26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5"/>
      <c r="P72" s="26"/>
      <c r="Q72" s="26"/>
      <c r="R72" s="26"/>
      <c r="S72" s="13"/>
      <c r="T72" s="13"/>
    </row>
    <row r="73" spans="2:24" x14ac:dyDescent="0.3">
      <c r="B73" s="97" t="s">
        <v>176</v>
      </c>
    </row>
    <row r="74" spans="2:24" x14ac:dyDescent="0.3">
      <c r="B74" t="s">
        <v>99</v>
      </c>
      <c r="C74" s="4">
        <f>Operational!C4</f>
        <v>3953.5607490858124</v>
      </c>
      <c r="D74" s="4">
        <f>Operational!D4</f>
        <v>4359.4306758729645</v>
      </c>
      <c r="E74" s="4">
        <f>Operational!E4</f>
        <v>4759.0243462097333</v>
      </c>
      <c r="F74" s="4">
        <f>Operational!F4</f>
        <v>5180.6890862919108</v>
      </c>
      <c r="G74" s="4">
        <f>Operational!G4</f>
        <v>5609.4858007831872</v>
      </c>
      <c r="H74" s="4">
        <f>Operational!H4</f>
        <v>6084</v>
      </c>
      <c r="I74" s="4">
        <f>Operational!I4</f>
        <v>6509.0605421000328</v>
      </c>
      <c r="J74" s="4">
        <f>Operational!J4</f>
        <v>7039.056709171994</v>
      </c>
      <c r="K74" s="4">
        <f>Operational!K4</f>
        <v>7618.5700775659789</v>
      </c>
      <c r="L74" s="4">
        <f>Operational!L4</f>
        <v>8189.2278648139691</v>
      </c>
      <c r="M74" s="4">
        <f>Operational!M4</f>
        <v>8712.4607744979567</v>
      </c>
      <c r="N74" s="4">
        <f>Operational!N4</f>
        <v>9251.6020049628041</v>
      </c>
      <c r="O74" s="4"/>
      <c r="P74" s="4">
        <f>Operational!P4</f>
        <v>2198.527</v>
      </c>
      <c r="Q74" s="4">
        <f>Operational!Q4</f>
        <v>3073.2930000000001</v>
      </c>
      <c r="R74" s="4">
        <f>Operational!R4</f>
        <v>4359.4309999999996</v>
      </c>
      <c r="S74" s="4">
        <f>Operational!S4</f>
        <v>6084</v>
      </c>
      <c r="T74" s="4">
        <f>Operational!T4</f>
        <v>8189.2278648139691</v>
      </c>
    </row>
    <row r="75" spans="2:24" x14ac:dyDescent="0.3">
      <c r="B75" t="s">
        <v>96</v>
      </c>
      <c r="C75" s="4"/>
      <c r="D75" s="4">
        <f>Operational!D16</f>
        <v>603.12076609999997</v>
      </c>
      <c r="E75" s="4">
        <f>Operational!E16</f>
        <v>582.27991039999995</v>
      </c>
      <c r="F75" s="4">
        <f>Operational!F16</f>
        <v>638.03746569999998</v>
      </c>
      <c r="G75" s="4">
        <f>Operational!G16</f>
        <v>679.04557160000002</v>
      </c>
      <c r="H75" s="4">
        <f>Operational!H16</f>
        <v>747</v>
      </c>
      <c r="I75" s="4">
        <f>Operational!I16</f>
        <v>715.1</v>
      </c>
      <c r="J75" s="4">
        <f>Operational!J16</f>
        <v>828.12</v>
      </c>
      <c r="K75" s="4">
        <f>Operational!K16</f>
        <v>879</v>
      </c>
      <c r="L75" s="4">
        <f>Operational!L16</f>
        <v>932.97438999999997</v>
      </c>
      <c r="M75" s="4">
        <f>Operational!M16</f>
        <v>886.50041599999997</v>
      </c>
      <c r="N75" s="4">
        <f>Operational!N16</f>
        <v>930.55356340000003</v>
      </c>
      <c r="O75" s="4"/>
      <c r="P75" s="4">
        <f>Operational!P16</f>
        <v>895</v>
      </c>
      <c r="Q75" s="4">
        <f>Operational!Q16</f>
        <v>1295</v>
      </c>
      <c r="R75" s="4">
        <f>Operational!R16</f>
        <v>1964.3768981999999</v>
      </c>
      <c r="S75" s="4">
        <f>Operational!S16</f>
        <v>2646</v>
      </c>
      <c r="T75" s="4">
        <f>Operational!T16</f>
        <v>3355.0729117999995</v>
      </c>
    </row>
    <row r="76" spans="2:24" x14ac:dyDescent="0.3">
      <c r="B76" t="s">
        <v>177</v>
      </c>
      <c r="C76" s="4"/>
      <c r="D76" s="4">
        <f>Operational!D17</f>
        <v>1</v>
      </c>
      <c r="E76" s="4">
        <f>Operational!E17</f>
        <v>8</v>
      </c>
      <c r="F76" s="4">
        <f>Operational!F17</f>
        <v>21</v>
      </c>
      <c r="G76" s="4">
        <f>Operational!G17</f>
        <v>53</v>
      </c>
      <c r="H76" s="4">
        <f>Operational!H17</f>
        <v>63</v>
      </c>
      <c r="I76" s="4">
        <f>Operational!I17</f>
        <v>52</v>
      </c>
      <c r="J76" s="4">
        <f>Operational!J17</f>
        <v>54</v>
      </c>
      <c r="K76" s="4">
        <f>Operational!K17</f>
        <v>38</v>
      </c>
      <c r="L76" s="4">
        <f>Operational!L17</f>
        <v>85</v>
      </c>
      <c r="M76" s="4">
        <f>Operational!M17</f>
        <v>73</v>
      </c>
      <c r="N76" s="4">
        <f>Operational!N17</f>
        <v>83</v>
      </c>
      <c r="O76" s="4"/>
      <c r="P76" s="4">
        <f>Operational!P17</f>
        <v>0</v>
      </c>
      <c r="Q76" s="4">
        <f>Operational!Q17</f>
        <v>0</v>
      </c>
      <c r="R76" s="4">
        <f>Operational!R17</f>
        <v>1</v>
      </c>
      <c r="S76" s="4">
        <f>Operational!S17</f>
        <v>146</v>
      </c>
      <c r="T76" s="4">
        <f>Operational!T17</f>
        <v>229</v>
      </c>
    </row>
    <row r="77" spans="2:24" x14ac:dyDescent="0.3">
      <c r="B77" t="s">
        <v>178</v>
      </c>
      <c r="C77" s="4"/>
      <c r="D77" s="4">
        <f t="shared" ref="D77:I77" si="16">-D74+C74+D75-D76</f>
        <v>196.25083931284792</v>
      </c>
      <c r="E77" s="4">
        <f t="shared" si="16"/>
        <v>174.68624006323114</v>
      </c>
      <c r="F77" s="4">
        <f t="shared" si="16"/>
        <v>195.37272561782243</v>
      </c>
      <c r="G77" s="4">
        <f t="shared" si="16"/>
        <v>197.24885710872366</v>
      </c>
      <c r="H77" s="4">
        <f t="shared" si="16"/>
        <v>209.48580078318719</v>
      </c>
      <c r="I77" s="4">
        <f t="shared" si="16"/>
        <v>238.03945789996726</v>
      </c>
      <c r="J77" s="4">
        <f>-J74+I74+J75-J76</f>
        <v>244.12383292803872</v>
      </c>
      <c r="K77" s="4">
        <f>-K74+J74+K75-K76</f>
        <v>261.48663160601518</v>
      </c>
      <c r="L77" s="4">
        <f>-L74+K74+L75-L76</f>
        <v>277.31660275200977</v>
      </c>
      <c r="M77" s="4">
        <f>-M74+L74+M75-M76</f>
        <v>290.26750631601237</v>
      </c>
      <c r="N77" s="4">
        <f>-N74+M74+N75-N76</f>
        <v>308.41233293515256</v>
      </c>
      <c r="O77" s="4"/>
      <c r="P77" s="4">
        <v>216</v>
      </c>
      <c r="Q77" s="4">
        <f>-Q74+P74+Q75-Q76</f>
        <v>420.23399999999992</v>
      </c>
      <c r="R77" s="4">
        <f>-R74+Q74+R75-R76</f>
        <v>677.23889820000045</v>
      </c>
      <c r="S77" s="4">
        <f>-S74+R74+S75-S76</f>
        <v>775.43099999999959</v>
      </c>
      <c r="T77" s="4">
        <f>-T74+S74+T75-T76</f>
        <v>1020.8450469860304</v>
      </c>
    </row>
    <row r="78" spans="2:24" x14ac:dyDescent="0.3">
      <c r="B78" t="s">
        <v>179</v>
      </c>
      <c r="C78" s="5"/>
      <c r="D78" s="6">
        <f t="shared" ref="D78:N78" si="17">D77/C74</f>
        <v>4.963900943174511E-2</v>
      </c>
      <c r="E78" s="6">
        <f t="shared" si="17"/>
        <v>4.0070883803709226E-2</v>
      </c>
      <c r="F78" s="6">
        <f t="shared" si="17"/>
        <v>4.1053104881344983E-2</v>
      </c>
      <c r="G78" s="6">
        <f t="shared" si="17"/>
        <v>3.8073865044448159E-2</v>
      </c>
      <c r="H78" s="6">
        <f t="shared" si="17"/>
        <v>3.7344920412123894E-2</v>
      </c>
      <c r="I78" s="6">
        <f t="shared" si="17"/>
        <v>3.9125486176851951E-2</v>
      </c>
      <c r="J78" s="6">
        <f t="shared" si="17"/>
        <v>3.7505233105310232E-2</v>
      </c>
      <c r="K78" s="6">
        <f t="shared" si="17"/>
        <v>3.7147964906333868E-2</v>
      </c>
      <c r="L78" s="6">
        <f t="shared" si="17"/>
        <v>3.6400085570993182E-2</v>
      </c>
      <c r="M78" s="6">
        <f t="shared" si="17"/>
        <v>3.5445039643258999E-2</v>
      </c>
      <c r="N78" s="6">
        <f t="shared" si="17"/>
        <v>3.5398992422198239E-2</v>
      </c>
      <c r="O78" s="6"/>
      <c r="P78" s="6">
        <f>P77/1520</f>
        <v>0.14210526315789473</v>
      </c>
      <c r="Q78" s="6">
        <f>Q77/P74</f>
        <v>0.19114343376269652</v>
      </c>
      <c r="R78" s="6">
        <f>R77/Q74</f>
        <v>0.22036262022527642</v>
      </c>
      <c r="S78" s="6">
        <f>S77/R74</f>
        <v>0.17787436020893543</v>
      </c>
      <c r="T78" s="6">
        <f>T77/S74</f>
        <v>0.16779175657232584</v>
      </c>
    </row>
    <row r="79" spans="2:24" x14ac:dyDescent="0.3"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</row>
    <row r="80" spans="2:24" x14ac:dyDescent="0.3">
      <c r="D80" s="6"/>
      <c r="E80" s="6"/>
      <c r="F80" s="6"/>
      <c r="G80" s="6"/>
      <c r="H80" s="6"/>
      <c r="I80" s="6"/>
      <c r="J80" s="6"/>
      <c r="K80" s="6"/>
      <c r="L80" s="4"/>
      <c r="M80" s="4"/>
      <c r="N80" s="4"/>
      <c r="O80" s="4"/>
    </row>
    <row r="81" spans="10:19" x14ac:dyDescent="0.3">
      <c r="M81" s="84"/>
      <c r="N81" s="84"/>
      <c r="O81" s="84"/>
    </row>
    <row r="82" spans="10:19" x14ac:dyDescent="0.3">
      <c r="J82" s="84"/>
      <c r="K82" s="84"/>
      <c r="L82" s="84"/>
      <c r="M82" s="84"/>
      <c r="N82" s="84"/>
      <c r="O82" s="84"/>
    </row>
    <row r="83" spans="10:19" x14ac:dyDescent="0.3">
      <c r="J83" s="84"/>
      <c r="K83" s="84"/>
      <c r="L83" s="84"/>
      <c r="M83" s="84"/>
      <c r="N83" s="84"/>
      <c r="O83" s="84"/>
    </row>
    <row r="84" spans="10:19" x14ac:dyDescent="0.3">
      <c r="J84" s="84"/>
      <c r="K84" s="84"/>
      <c r="L84" s="84"/>
      <c r="M84" s="84"/>
      <c r="N84" s="84"/>
      <c r="O84" s="84"/>
      <c r="S84" s="102"/>
    </row>
  </sheetData>
  <hyperlinks>
    <hyperlink ref="A1" location="Index!A1" display="Index" xr:uid="{FBE5E632-2160-4233-873D-EDE959D7AA5E}"/>
  </hyperlinks>
  <pageMargins left="0.7" right="0.7" top="0.75" bottom="0.75" header="0.3" footer="0.3"/>
  <pageSetup orientation="landscape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E249B8-0F5F-4563-B3CC-8C636778454D}">
  <dimension ref="A1:Y35"/>
  <sheetViews>
    <sheetView zoomScale="80" zoomScaleNormal="80" workbookViewId="0">
      <pane xSplit="2" ySplit="3" topLeftCell="C4" activePane="bottomRight" state="frozen"/>
      <selection pane="topRight" activeCell="C1" sqref="C1"/>
      <selection pane="bottomLeft" activeCell="A4" sqref="A4"/>
      <selection pane="bottomRight"/>
    </sheetView>
  </sheetViews>
  <sheetFormatPr defaultRowHeight="14.4" x14ac:dyDescent="0.3"/>
  <cols>
    <col min="1" max="1" width="5.6640625" bestFit="1" customWidth="1"/>
    <col min="2" max="2" width="36.5546875" bestFit="1" customWidth="1"/>
    <col min="3" max="12" width="8.33203125" bestFit="1" customWidth="1"/>
    <col min="13" max="14" width="8.33203125" customWidth="1"/>
    <col min="15" max="15" width="5.6640625" bestFit="1" customWidth="1"/>
    <col min="16" max="16" width="5.6640625" customWidth="1"/>
    <col min="17" max="23" width="8.33203125" bestFit="1" customWidth="1"/>
    <col min="24" max="24" width="9.33203125" bestFit="1" customWidth="1"/>
    <col min="25" max="25" width="12" bestFit="1" customWidth="1"/>
  </cols>
  <sheetData>
    <row r="1" spans="1:23" x14ac:dyDescent="0.3">
      <c r="A1" s="61" t="s">
        <v>140</v>
      </c>
    </row>
    <row r="2" spans="1:23" x14ac:dyDescent="0.3">
      <c r="F2" s="6"/>
      <c r="G2" s="6"/>
      <c r="H2" s="6"/>
      <c r="I2" s="6"/>
      <c r="J2" s="6"/>
      <c r="K2" s="6"/>
      <c r="L2" s="6"/>
      <c r="M2" s="6"/>
      <c r="N2" s="6"/>
    </row>
    <row r="3" spans="1:23" x14ac:dyDescent="0.3">
      <c r="B3" s="3" t="s">
        <v>87</v>
      </c>
      <c r="C3" s="2" t="s">
        <v>36</v>
      </c>
      <c r="D3" s="2" t="s">
        <v>35</v>
      </c>
      <c r="E3" s="2" t="s">
        <v>13</v>
      </c>
      <c r="F3" s="2" t="s">
        <v>12</v>
      </c>
      <c r="G3" s="2" t="s">
        <v>39</v>
      </c>
      <c r="H3" s="2" t="s">
        <v>166</v>
      </c>
      <c r="I3" s="2" t="s">
        <v>174</v>
      </c>
      <c r="J3" s="2" t="s">
        <v>180</v>
      </c>
      <c r="K3" s="2" t="s">
        <v>182</v>
      </c>
      <c r="L3" s="2" t="s">
        <v>185</v>
      </c>
      <c r="M3" s="2" t="s">
        <v>189</v>
      </c>
      <c r="N3" s="2" t="s">
        <v>196</v>
      </c>
      <c r="O3" s="90"/>
      <c r="P3" s="90"/>
      <c r="Q3" s="2" t="s">
        <v>86</v>
      </c>
      <c r="R3" s="2" t="s">
        <v>42</v>
      </c>
      <c r="S3" s="2" t="s">
        <v>0</v>
      </c>
      <c r="T3" s="2" t="s">
        <v>1</v>
      </c>
      <c r="U3" s="2" t="s">
        <v>2</v>
      </c>
      <c r="V3" s="2" t="s">
        <v>167</v>
      </c>
      <c r="W3" s="2" t="s">
        <v>186</v>
      </c>
    </row>
    <row r="4" spans="1:23" x14ac:dyDescent="0.3">
      <c r="B4" t="s">
        <v>154</v>
      </c>
      <c r="C4" s="71">
        <v>79.323267062007119</v>
      </c>
      <c r="D4" s="71">
        <v>41.896251167019102</v>
      </c>
      <c r="E4" s="71">
        <v>40.900034322218303</v>
      </c>
      <c r="F4" s="71">
        <v>43.926998909027972</v>
      </c>
      <c r="G4" s="71">
        <v>57.046612605123109</v>
      </c>
      <c r="H4" s="71">
        <v>50.128730865399966</v>
      </c>
      <c r="I4" s="71">
        <v>63.148874801270033</v>
      </c>
      <c r="J4" s="71">
        <v>74.65932722625486</v>
      </c>
      <c r="K4" s="71">
        <v>81.104508749199923</v>
      </c>
      <c r="L4" s="71">
        <v>69.403179044809931</v>
      </c>
      <c r="M4" s="71">
        <v>91.771633292379974</v>
      </c>
      <c r="N4" s="71">
        <v>97.805541902260117</v>
      </c>
      <c r="O4" s="91"/>
      <c r="P4" s="91"/>
      <c r="Q4" s="71">
        <v>15.9235506454795</v>
      </c>
      <c r="R4" s="71">
        <v>21.330400000000001</v>
      </c>
      <c r="S4" s="71">
        <v>39.166591602358714</v>
      </c>
      <c r="T4" s="71">
        <v>57.039006890374907</v>
      </c>
      <c r="U4" s="71">
        <v>41.896251167019102</v>
      </c>
      <c r="V4" s="82">
        <v>50.128730865399966</v>
      </c>
      <c r="W4" s="71">
        <v>69.403179044809931</v>
      </c>
    </row>
    <row r="5" spans="1:23" x14ac:dyDescent="0.3">
      <c r="B5" t="s">
        <v>116</v>
      </c>
      <c r="C5" s="75">
        <v>2.2913274445980344E-2</v>
      </c>
      <c r="D5" s="75">
        <v>1.1312222441197135E-2</v>
      </c>
      <c r="E5" s="75">
        <v>1.0136497455341117E-2</v>
      </c>
      <c r="F5" s="75">
        <v>1.0042024917682694E-2</v>
      </c>
      <c r="G5" s="75">
        <v>1.2025722013015525E-2</v>
      </c>
      <c r="H5" s="75">
        <v>9.6647915100280812E-3</v>
      </c>
      <c r="I5" s="75">
        <v>1.1396723215614876E-2</v>
      </c>
      <c r="J5" s="75">
        <v>1.2434674231642708E-2</v>
      </c>
      <c r="K5" s="75">
        <v>1.2455436102030207E-2</v>
      </c>
      <c r="L5" s="75">
        <v>9.86738594241004E-3</v>
      </c>
      <c r="M5" s="75">
        <v>1.2412298161865865E-2</v>
      </c>
      <c r="N5" s="75">
        <v>1.2488131476731331E-2</v>
      </c>
      <c r="O5" s="92"/>
      <c r="P5" s="92"/>
      <c r="Q5" s="76">
        <v>1.3640658431461575E-2</v>
      </c>
      <c r="R5" s="76">
        <v>1.4080223821852929E-2</v>
      </c>
      <c r="S5" s="76">
        <v>1.9191244917197536E-2</v>
      </c>
      <c r="T5" s="76">
        <v>2.1171446139035058E-2</v>
      </c>
      <c r="U5" s="76">
        <v>1.1312222441197135E-2</v>
      </c>
      <c r="V5" s="7">
        <v>9.6647915100280812E-3</v>
      </c>
      <c r="W5" s="75">
        <v>9.86738594241004E-3</v>
      </c>
    </row>
    <row r="6" spans="1:23" x14ac:dyDescent="0.3">
      <c r="B6" t="s">
        <v>155</v>
      </c>
      <c r="C6" s="71">
        <v>18.378469454789592</v>
      </c>
      <c r="D6" s="71">
        <v>10.888353817697087</v>
      </c>
      <c r="E6" s="71">
        <v>10.923648168305595</v>
      </c>
      <c r="F6" s="71">
        <v>12.624930368635153</v>
      </c>
      <c r="G6" s="71">
        <v>14.898819238281511</v>
      </c>
      <c r="H6" s="71">
        <v>12.46443807615093</v>
      </c>
      <c r="I6" s="71">
        <v>15.83913806258909</v>
      </c>
      <c r="J6" s="71">
        <v>18.500899664000002</v>
      </c>
      <c r="K6" s="71">
        <v>20.196868037000005</v>
      </c>
      <c r="L6" s="71">
        <v>17.099504927999998</v>
      </c>
      <c r="M6" s="71">
        <v>22.492179297000011</v>
      </c>
      <c r="N6" s="71">
        <v>24.047427296999995</v>
      </c>
      <c r="O6" s="91"/>
      <c r="P6" s="91"/>
      <c r="Q6" s="71">
        <v>3.6145978451837899</v>
      </c>
      <c r="R6" s="71">
        <v>6.7679999999999998</v>
      </c>
      <c r="S6" s="71">
        <v>11.598350156068802</v>
      </c>
      <c r="T6" s="71">
        <v>14.526947420294876</v>
      </c>
      <c r="U6" s="71">
        <v>10.888353817697087</v>
      </c>
      <c r="V6" s="82">
        <v>12.46443807615093</v>
      </c>
      <c r="W6" s="71">
        <v>17.099504927999998</v>
      </c>
    </row>
    <row r="7" spans="1:23" x14ac:dyDescent="0.3">
      <c r="B7" t="s">
        <v>68</v>
      </c>
      <c r="C7" s="71">
        <v>60.944797607217524</v>
      </c>
      <c r="D7" s="71">
        <v>31.007897349322015</v>
      </c>
      <c r="E7" s="71">
        <v>29.976386153912706</v>
      </c>
      <c r="F7" s="71">
        <v>31.302068540392817</v>
      </c>
      <c r="G7" s="71">
        <v>42.147793366841597</v>
      </c>
      <c r="H7" s="71">
        <v>37.664292789249032</v>
      </c>
      <c r="I7" s="71">
        <v>47.30973673868094</v>
      </c>
      <c r="J7" s="71">
        <v>56.158427562254857</v>
      </c>
      <c r="K7" s="71">
        <v>60.907640712199921</v>
      </c>
      <c r="L7" s="71">
        <v>52.30367411680993</v>
      </c>
      <c r="M7" s="71">
        <v>69.279453995379967</v>
      </c>
      <c r="N7" s="71">
        <v>73.758114605260118</v>
      </c>
      <c r="O7" s="72"/>
      <c r="P7" s="72"/>
      <c r="Q7" s="71">
        <v>12.30895280029571</v>
      </c>
      <c r="R7" s="71">
        <v>14.5624</v>
      </c>
      <c r="S7" s="71">
        <v>27.56824144628991</v>
      </c>
      <c r="T7" s="71">
        <v>42.512059470080032</v>
      </c>
      <c r="U7" s="71">
        <v>31.007897349322015</v>
      </c>
      <c r="V7" s="82">
        <v>37.664292789249032</v>
      </c>
      <c r="W7" s="71">
        <v>52.30367411680993</v>
      </c>
    </row>
    <row r="8" spans="1:23" x14ac:dyDescent="0.3">
      <c r="B8" t="s">
        <v>156</v>
      </c>
      <c r="C8" s="75">
        <v>0.23169077794568288</v>
      </c>
      <c r="D8" s="117">
        <v>0.25988849871771924</v>
      </c>
      <c r="E8" s="117">
        <v>0.26708163817778252</v>
      </c>
      <c r="F8" s="117">
        <v>0.28740707724607267</v>
      </c>
      <c r="G8" s="117">
        <v>0.26116921860744302</v>
      </c>
      <c r="H8" s="117">
        <v>0.24864858656842995</v>
      </c>
      <c r="I8" s="117">
        <v>0.25082217398860979</v>
      </c>
      <c r="J8" s="117">
        <v>0.24780426440132636</v>
      </c>
      <c r="K8" s="117">
        <v>0.24902275284663805</v>
      </c>
      <c r="L8" s="123">
        <v>0.2463792748882549</v>
      </c>
      <c r="M8" s="117">
        <v>0.24508858009904888</v>
      </c>
      <c r="N8" s="117">
        <v>0.2458697823179721</v>
      </c>
      <c r="O8" s="73"/>
      <c r="P8" s="73"/>
      <c r="Q8" s="75">
        <v>0.22699697609276168</v>
      </c>
      <c r="R8" s="75">
        <v>0.31729362787383264</v>
      </c>
      <c r="S8" s="75">
        <v>0.29612865663220794</v>
      </c>
      <c r="T8" s="75">
        <v>0.2546844381111803</v>
      </c>
      <c r="U8" s="75">
        <v>0.25988849871771924</v>
      </c>
      <c r="V8" s="6">
        <v>0.24864858656842995</v>
      </c>
      <c r="W8" s="75">
        <v>0.2463792748882549</v>
      </c>
    </row>
    <row r="9" spans="1:23" x14ac:dyDescent="0.3"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0"/>
      <c r="P9" s="20"/>
      <c r="Q9" s="26"/>
      <c r="R9" s="26"/>
      <c r="S9" s="26"/>
      <c r="T9" s="26"/>
      <c r="U9" s="26"/>
      <c r="V9" s="26"/>
      <c r="W9" s="26"/>
    </row>
    <row r="10" spans="1:23" x14ac:dyDescent="0.3">
      <c r="B10" t="s">
        <v>117</v>
      </c>
      <c r="C10" s="71">
        <v>70.655969382848667</v>
      </c>
      <c r="D10" s="71">
        <v>79.246113711657557</v>
      </c>
      <c r="E10" s="71">
        <v>103.62724159031018</v>
      </c>
      <c r="F10" s="71">
        <v>115.63953985074298</v>
      </c>
      <c r="G10" s="71">
        <v>124.01394429087473</v>
      </c>
      <c r="H10" s="71">
        <v>113.95355165909992</v>
      </c>
      <c r="I10" s="71">
        <v>148.84037386609975</v>
      </c>
      <c r="J10" s="71">
        <v>167.10255123250013</v>
      </c>
      <c r="K10" s="71">
        <v>182.31618775210018</v>
      </c>
      <c r="L10" s="71">
        <v>188.91868143159996</v>
      </c>
      <c r="M10" s="71">
        <v>253.40614260570013</v>
      </c>
      <c r="N10" s="71">
        <v>296.58257365239956</v>
      </c>
      <c r="O10" s="91"/>
      <c r="P10" s="91"/>
      <c r="Q10" s="71">
        <v>6.7855321121237804</v>
      </c>
      <c r="R10" s="71">
        <v>21.5001</v>
      </c>
      <c r="S10" s="71">
        <v>64.587386585093</v>
      </c>
      <c r="T10" s="71">
        <v>86.952209405199909</v>
      </c>
      <c r="U10" s="71">
        <v>79.246113711657557</v>
      </c>
      <c r="V10" s="71">
        <v>113.95355165909992</v>
      </c>
      <c r="W10" s="71">
        <v>188.91868143159996</v>
      </c>
    </row>
    <row r="11" spans="1:23" x14ac:dyDescent="0.3">
      <c r="B11" t="s">
        <v>118</v>
      </c>
      <c r="C11" s="117">
        <v>2.0409643698241182E-2</v>
      </c>
      <c r="D11" s="117">
        <v>2.1396894493805246E-2</v>
      </c>
      <c r="E11" s="117">
        <v>2.5682552303228155E-2</v>
      </c>
      <c r="F11" s="117">
        <v>2.6436022707935509E-2</v>
      </c>
      <c r="G11" s="117">
        <v>2.6142783097444087E-2</v>
      </c>
      <c r="H11" s="117">
        <v>2.1970181562537508E-2</v>
      </c>
      <c r="I11" s="117">
        <v>2.6861801569684679E-2</v>
      </c>
      <c r="J11" s="117">
        <v>2.7831295365889904E-2</v>
      </c>
      <c r="K11" s="117">
        <v>2.7998784061859287E-2</v>
      </c>
      <c r="L11" s="117">
        <v>2.6859483485810329E-2</v>
      </c>
      <c r="M11" s="117">
        <v>3.427369095687019E-2</v>
      </c>
      <c r="N11" s="117">
        <v>3.7868633018564475E-2</v>
      </c>
      <c r="O11" s="72"/>
      <c r="P11" s="72"/>
      <c r="Q11" s="75">
        <v>5.8127190271769517E-3</v>
      </c>
      <c r="R11" s="75">
        <v>1.4192243004923496E-2</v>
      </c>
      <c r="S11" s="75">
        <v>3.1647184598048904E-2</v>
      </c>
      <c r="T11" s="75">
        <v>3.2274475283736614E-2</v>
      </c>
      <c r="U11" s="75">
        <v>2.1396894493805246E-2</v>
      </c>
      <c r="V11" s="75">
        <v>2.1970181562537508E-2</v>
      </c>
      <c r="W11" s="75">
        <v>2.6859483485810329E-2</v>
      </c>
    </row>
    <row r="12" spans="1:23" x14ac:dyDescent="0.3">
      <c r="B12" t="s">
        <v>157</v>
      </c>
      <c r="C12" s="77">
        <v>5.4345244965665955</v>
      </c>
      <c r="D12" s="77">
        <v>5.9915941224245168</v>
      </c>
      <c r="E12" s="77">
        <v>6.6379984789640716</v>
      </c>
      <c r="F12" s="77">
        <v>6.6947044142475445</v>
      </c>
      <c r="G12" s="77">
        <v>6.5155856154253202</v>
      </c>
      <c r="H12" s="77">
        <v>4.5478408018538694</v>
      </c>
      <c r="I12" s="77">
        <v>5.8945489394262731</v>
      </c>
      <c r="J12" s="77">
        <v>6.3238892661927935</v>
      </c>
      <c r="K12" s="77">
        <v>6.7650977859442527</v>
      </c>
      <c r="L12" s="71">
        <v>7.0478616990887861</v>
      </c>
      <c r="M12" s="71">
        <v>8.8136700843130988</v>
      </c>
      <c r="N12" s="71">
        <v>10.087797221516423</v>
      </c>
      <c r="O12" s="72"/>
      <c r="P12" s="72"/>
      <c r="Q12" s="77">
        <v>4.5563808669990699E-2</v>
      </c>
      <c r="R12" s="77">
        <v>0.36299999999999999</v>
      </c>
      <c r="S12" s="77">
        <v>5.6270089523488043</v>
      </c>
      <c r="T12" s="77">
        <v>4.4479139193191974</v>
      </c>
      <c r="U12" s="77">
        <v>5.9915941224245168</v>
      </c>
      <c r="V12" s="77">
        <v>4.5478408018538694</v>
      </c>
      <c r="W12" s="71">
        <v>7.0478616990887861</v>
      </c>
    </row>
    <row r="13" spans="1:23" x14ac:dyDescent="0.3">
      <c r="B13" t="s">
        <v>119</v>
      </c>
      <c r="C13" s="78">
        <v>65.221444886282072</v>
      </c>
      <c r="D13" s="78">
        <v>73.254519589233041</v>
      </c>
      <c r="E13" s="78">
        <v>96.989243111346099</v>
      </c>
      <c r="F13" s="78">
        <v>108.94483543649544</v>
      </c>
      <c r="G13" s="78">
        <v>117.49835867544941</v>
      </c>
      <c r="H13" s="78">
        <v>109.40571085724605</v>
      </c>
      <c r="I13" s="78">
        <v>142.94582492667348</v>
      </c>
      <c r="J13" s="78">
        <v>160.77866196630734</v>
      </c>
      <c r="K13" s="78">
        <v>175.55108996615593</v>
      </c>
      <c r="L13" s="71">
        <v>181.87081973251117</v>
      </c>
      <c r="M13" s="71">
        <v>244.59247252138704</v>
      </c>
      <c r="N13" s="71">
        <v>286.49477643088312</v>
      </c>
      <c r="O13" s="91"/>
      <c r="P13" s="91"/>
      <c r="Q13" s="78">
        <v>6.7399683034537894</v>
      </c>
      <c r="R13" s="78">
        <v>21.1371</v>
      </c>
      <c r="S13" s="78">
        <v>58.960377632744198</v>
      </c>
      <c r="T13" s="78">
        <v>82.504295485880718</v>
      </c>
      <c r="U13" s="78">
        <v>73.254519589233041</v>
      </c>
      <c r="V13" s="78">
        <v>109.40571085724605</v>
      </c>
      <c r="W13" s="71">
        <v>181.87081973251117</v>
      </c>
    </row>
    <row r="14" spans="1:23" x14ac:dyDescent="0.3">
      <c r="B14" t="s">
        <v>158</v>
      </c>
      <c r="C14" s="79">
        <v>7.6915291716113596E-2</v>
      </c>
      <c r="D14" s="79">
        <v>7.5607418986189584E-2</v>
      </c>
      <c r="E14" s="79">
        <v>6.4056500753029474E-2</v>
      </c>
      <c r="F14" s="79">
        <v>5.7892866253951382E-2</v>
      </c>
      <c r="G14" s="79">
        <v>5.2539137051741638E-2</v>
      </c>
      <c r="H14" s="79">
        <v>3.9909601198381738E-2</v>
      </c>
      <c r="I14" s="79">
        <v>3.9603158647862215E-2</v>
      </c>
      <c r="J14" s="79">
        <v>3.7844360960078788E-2</v>
      </c>
      <c r="K14" s="79">
        <v>3.7106402176108041E-2</v>
      </c>
      <c r="L14" s="75">
        <v>3.7306324846653874E-2</v>
      </c>
      <c r="M14" s="75">
        <v>3.4780806785836942E-2</v>
      </c>
      <c r="N14" s="75">
        <v>3.4013452298581486E-2</v>
      </c>
      <c r="O14" s="73"/>
      <c r="P14" s="73"/>
      <c r="Q14" s="79">
        <v>6.7148468118780795E-3</v>
      </c>
      <c r="R14" s="79">
        <v>1.6883642401663249E-2</v>
      </c>
      <c r="S14" s="79">
        <v>8.7122412747499808E-2</v>
      </c>
      <c r="T14" s="79">
        <v>5.1153546870692901E-2</v>
      </c>
      <c r="U14" s="79">
        <v>7.5607418986189584E-2</v>
      </c>
      <c r="V14" s="79">
        <v>3.9909601198381738E-2</v>
      </c>
      <c r="W14" s="75">
        <v>3.7306324846653874E-2</v>
      </c>
    </row>
    <row r="15" spans="1:23" x14ac:dyDescent="0.3"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0"/>
      <c r="P15" s="20"/>
      <c r="Q15" s="26"/>
      <c r="R15" s="26"/>
      <c r="S15" s="26"/>
      <c r="T15" s="26"/>
      <c r="U15" s="26"/>
      <c r="V15" s="26"/>
      <c r="W15" s="26"/>
    </row>
    <row r="16" spans="1:23" x14ac:dyDescent="0.3">
      <c r="B16" t="s">
        <v>120</v>
      </c>
      <c r="C16" s="78">
        <v>3311.9121335126465</v>
      </c>
      <c r="D16" s="78">
        <v>3582.4845205368974</v>
      </c>
      <c r="E16" s="78">
        <v>3890.4004200114005</v>
      </c>
      <c r="F16" s="78">
        <v>4214.75032154579</v>
      </c>
      <c r="G16" s="78">
        <v>4562.6556659953312</v>
      </c>
      <c r="H16" s="78">
        <v>5022.6546288084492</v>
      </c>
      <c r="I16" s="78">
        <v>5328.9784142788103</v>
      </c>
      <c r="J16" s="78">
        <v>5762.3622212517248</v>
      </c>
      <c r="K16" s="78">
        <v>6248.1544972392121</v>
      </c>
      <c r="L16" s="71">
        <v>6775.2713778821881</v>
      </c>
      <c r="M16" s="71">
        <v>7048.4275094090926</v>
      </c>
      <c r="N16" s="71">
        <v>7437.4914642285567</v>
      </c>
      <c r="O16" s="91"/>
      <c r="P16" s="91"/>
      <c r="Q16" s="78">
        <v>1144.6503028239999</v>
      </c>
      <c r="R16" s="78">
        <v>1472.0886</v>
      </c>
      <c r="S16" s="78">
        <v>1937.1032862238319</v>
      </c>
      <c r="T16" s="78">
        <v>2550.1566711842838</v>
      </c>
      <c r="U16" s="78">
        <v>3582.4845205368974</v>
      </c>
      <c r="V16" s="78">
        <v>5022.6546288084492</v>
      </c>
      <c r="W16" s="71">
        <v>6775.2713778821881</v>
      </c>
    </row>
    <row r="17" spans="2:25" x14ac:dyDescent="0.3">
      <c r="B17" t="s">
        <v>121</v>
      </c>
      <c r="C17" s="79">
        <v>0.95667708185577849</v>
      </c>
      <c r="D17" s="79">
        <v>0.96729088306499778</v>
      </c>
      <c r="E17" s="79">
        <v>0.96418095024143069</v>
      </c>
      <c r="F17" s="79">
        <v>0.96352195237438176</v>
      </c>
      <c r="G17" s="79">
        <v>0.96183149488954056</v>
      </c>
      <c r="H17" s="79">
        <v>0.96836502692743431</v>
      </c>
      <c r="I17" s="79">
        <v>0.96174147521470044</v>
      </c>
      <c r="J17" s="79">
        <v>0.95973403040246752</v>
      </c>
      <c r="K17" s="79">
        <v>0.95954577983611034</v>
      </c>
      <c r="L17" s="75">
        <v>0.96327313057177966</v>
      </c>
      <c r="M17" s="75">
        <v>0.95331401088126388</v>
      </c>
      <c r="N17" s="75">
        <v>0.94964323550470431</v>
      </c>
      <c r="O17" s="73"/>
      <c r="P17" s="73"/>
      <c r="Q17" s="79">
        <v>0.98054662254136149</v>
      </c>
      <c r="R17" s="79">
        <v>0.97172753317322358</v>
      </c>
      <c r="S17" s="79">
        <v>0.94916157048475347</v>
      </c>
      <c r="T17" s="79">
        <v>0.9465540785772284</v>
      </c>
      <c r="U17" s="79">
        <v>0.96729088306499778</v>
      </c>
      <c r="V17" s="79">
        <v>0.96836502692743431</v>
      </c>
      <c r="W17" s="75">
        <v>0.96327313057177966</v>
      </c>
    </row>
    <row r="18" spans="2:25" x14ac:dyDescent="0.3">
      <c r="B18" t="s">
        <v>159</v>
      </c>
      <c r="C18" s="78">
        <v>17.600767289094971</v>
      </c>
      <c r="D18" s="78">
        <v>18.604693719707853</v>
      </c>
      <c r="E18" s="78">
        <v>22.149722266923998</v>
      </c>
      <c r="F18" s="78">
        <v>22.424598207915434</v>
      </c>
      <c r="G18" s="78">
        <v>24.245221329474997</v>
      </c>
      <c r="H18" s="78">
        <v>27.08174245599999</v>
      </c>
      <c r="I18" s="78">
        <v>28.908407961000229</v>
      </c>
      <c r="J18" s="78">
        <v>31.121415660000217</v>
      </c>
      <c r="K18" s="78">
        <v>33.789202285999913</v>
      </c>
      <c r="L18" s="71">
        <v>40.14101482200055</v>
      </c>
      <c r="M18" s="71">
        <v>36.204075731000152</v>
      </c>
      <c r="N18" s="71">
        <v>38.64537412519693</v>
      </c>
      <c r="O18" s="91"/>
      <c r="P18" s="91"/>
      <c r="Q18" s="78">
        <v>4.7471363268122699</v>
      </c>
      <c r="R18" s="78">
        <v>9.0609999999999999</v>
      </c>
      <c r="S18" s="78">
        <v>13.777691160773349</v>
      </c>
      <c r="T18" s="78">
        <v>15.373395746938154</v>
      </c>
      <c r="U18" s="78">
        <v>18.604693719707853</v>
      </c>
      <c r="V18" s="78">
        <v>27.08174245599999</v>
      </c>
      <c r="W18" s="71">
        <v>40.14101482200055</v>
      </c>
    </row>
    <row r="19" spans="2:25" x14ac:dyDescent="0.3">
      <c r="B19" t="s">
        <v>122</v>
      </c>
      <c r="C19" s="78">
        <v>3294.3113662235514</v>
      </c>
      <c r="D19" s="78">
        <v>3563.8798268171895</v>
      </c>
      <c r="E19" s="78">
        <v>3868.2506977444764</v>
      </c>
      <c r="F19" s="78">
        <v>4192.3257233378745</v>
      </c>
      <c r="G19" s="78">
        <v>4538.4104446658566</v>
      </c>
      <c r="H19" s="78">
        <v>4995.5728863524491</v>
      </c>
      <c r="I19" s="78">
        <v>5300.0700063178101</v>
      </c>
      <c r="J19" s="78">
        <v>5731.2408055917249</v>
      </c>
      <c r="K19" s="78">
        <v>6214.3652949532125</v>
      </c>
      <c r="L19" s="71">
        <v>6735.1303630601878</v>
      </c>
      <c r="M19" s="71">
        <v>7012.2234336780921</v>
      </c>
      <c r="N19" s="71">
        <v>7398.8460901033595</v>
      </c>
      <c r="O19" s="91"/>
      <c r="P19" s="91"/>
      <c r="Q19" s="78">
        <v>1139.9031664971876</v>
      </c>
      <c r="R19" s="78">
        <v>1463.0276000000001</v>
      </c>
      <c r="S19" s="78">
        <v>1923.3255950630585</v>
      </c>
      <c r="T19" s="78">
        <v>2534.7832754373458</v>
      </c>
      <c r="U19" s="78">
        <v>3563.8798268171895</v>
      </c>
      <c r="V19" s="78">
        <v>4995.5728863524491</v>
      </c>
      <c r="W19" s="71">
        <v>6735.1303630601878</v>
      </c>
    </row>
    <row r="20" spans="2:25" x14ac:dyDescent="0.3">
      <c r="B20" t="s">
        <v>184</v>
      </c>
      <c r="C20" s="75">
        <v>5.3143823204112074E-3</v>
      </c>
      <c r="D20" s="75">
        <v>5.1932377133955118E-3</v>
      </c>
      <c r="E20" s="75">
        <v>5.6934299495215177E-3</v>
      </c>
      <c r="F20" s="75">
        <v>5.3205045369546468E-3</v>
      </c>
      <c r="G20" s="75">
        <v>5.3138398126710198E-3</v>
      </c>
      <c r="H20" s="75">
        <v>5.391918110528084E-3</v>
      </c>
      <c r="I20" s="75">
        <v>5.4247560627269887E-3</v>
      </c>
      <c r="J20" s="75">
        <v>5.4008086380310698E-3</v>
      </c>
      <c r="K20" s="75">
        <v>5.4078692037672713E-3</v>
      </c>
      <c r="L20" s="75">
        <v>5.9246357205765257E-3</v>
      </c>
      <c r="M20" s="75">
        <v>5.1364755731218882E-3</v>
      </c>
      <c r="N20" s="75">
        <v>5.1960226524045321E-3</v>
      </c>
      <c r="O20" s="73"/>
      <c r="P20" s="73"/>
      <c r="Q20" s="75">
        <v>4.1472372086920105E-3</v>
      </c>
      <c r="R20" s="75">
        <v>6.1552001693376338E-3</v>
      </c>
      <c r="S20" s="75">
        <v>7.1125227336903806E-3</v>
      </c>
      <c r="T20" s="75">
        <v>6.0284122621371353E-3</v>
      </c>
      <c r="U20" s="75">
        <v>5.1932377133955118E-3</v>
      </c>
      <c r="V20" s="75">
        <v>5.391918110528084E-3</v>
      </c>
      <c r="W20" s="75">
        <v>5.9246357205765257E-3</v>
      </c>
    </row>
    <row r="21" spans="2:25" x14ac:dyDescent="0.3"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0"/>
      <c r="P21" s="20"/>
      <c r="Q21" s="26"/>
      <c r="R21" s="26"/>
      <c r="S21" s="26"/>
      <c r="T21" s="26"/>
      <c r="U21" s="26"/>
      <c r="V21" s="26"/>
      <c r="W21" s="26"/>
    </row>
    <row r="22" spans="2:25" x14ac:dyDescent="0.3">
      <c r="B22" t="s">
        <v>123</v>
      </c>
      <c r="C22" s="125">
        <v>3461.8913699575023</v>
      </c>
      <c r="D22" s="125">
        <v>3703.6268854155737</v>
      </c>
      <c r="E22" s="125">
        <v>4034.9276959239292</v>
      </c>
      <c r="F22" s="125">
        <v>4374.316860305561</v>
      </c>
      <c r="G22" s="125">
        <v>4743.7162228913285</v>
      </c>
      <c r="H22" s="125">
        <v>5186.7369113329496</v>
      </c>
      <c r="I22" s="125">
        <v>5540.9676629461801</v>
      </c>
      <c r="J22" s="71">
        <v>6004.1240997104787</v>
      </c>
      <c r="K22" s="71">
        <v>6511.575193740513</v>
      </c>
      <c r="L22" s="71">
        <v>7033.5932383585978</v>
      </c>
      <c r="M22" s="71">
        <v>7393.6052853071733</v>
      </c>
      <c r="N22" s="71">
        <v>7831.8795797832154</v>
      </c>
      <c r="O22" s="91"/>
      <c r="P22" s="91"/>
      <c r="Q22" s="71">
        <v>1167.3593855816032</v>
      </c>
      <c r="R22" s="71">
        <v>1514.9191000000001</v>
      </c>
      <c r="S22" s="71">
        <v>2040.8572644112837</v>
      </c>
      <c r="T22" s="71">
        <v>2694.1478874798586</v>
      </c>
      <c r="U22" s="71">
        <v>3703.6268854155737</v>
      </c>
      <c r="V22" s="71">
        <v>5186.7369113329496</v>
      </c>
      <c r="W22" s="71">
        <v>7033.5932383585978</v>
      </c>
      <c r="X22" s="63"/>
    </row>
    <row r="23" spans="2:25" x14ac:dyDescent="0.3">
      <c r="B23" t="s">
        <v>160</v>
      </c>
      <c r="C23" s="71">
        <v>41.413761240451159</v>
      </c>
      <c r="D23" s="71">
        <v>35.484641659829457</v>
      </c>
      <c r="E23" s="71">
        <v>39.71136891419367</v>
      </c>
      <c r="F23" s="71">
        <v>41.744232990798139</v>
      </c>
      <c r="G23" s="71">
        <v>45.659626183181828</v>
      </c>
      <c r="H23" s="71">
        <v>44.094021334004786</v>
      </c>
      <c r="I23" s="71">
        <v>50.642094963015595</v>
      </c>
      <c r="J23" s="71">
        <v>55.94620459019302</v>
      </c>
      <c r="K23" s="71">
        <v>60.751168108944171</v>
      </c>
      <c r="L23" s="71">
        <v>64.288381449089329</v>
      </c>
      <c r="M23" s="71">
        <v>67.509925112313255</v>
      </c>
      <c r="N23" s="71">
        <v>72.780598643713347</v>
      </c>
      <c r="O23" s="91"/>
      <c r="P23" s="91"/>
      <c r="Q23" s="71">
        <v>8.4072979806660513</v>
      </c>
      <c r="R23" s="71">
        <v>16.192</v>
      </c>
      <c r="S23" s="71">
        <v>31.003050269190958</v>
      </c>
      <c r="T23" s="71">
        <v>34.348257086552223</v>
      </c>
      <c r="U23" s="71">
        <v>35.484641659829457</v>
      </c>
      <c r="V23" s="71">
        <v>44.094021334004786</v>
      </c>
      <c r="W23" s="71">
        <v>64.288381449089329</v>
      </c>
    </row>
    <row r="24" spans="2:25" x14ac:dyDescent="0.3">
      <c r="B24" t="s">
        <v>161</v>
      </c>
      <c r="C24" s="75">
        <v>1.1962755850701216E-2</v>
      </c>
      <c r="D24" s="75">
        <v>9.5810519681568361E-3</v>
      </c>
      <c r="E24" s="75">
        <v>9.8419034755715621E-3</v>
      </c>
      <c r="F24" s="75">
        <v>9.5430290772036477E-3</v>
      </c>
      <c r="G24" s="75">
        <v>9.6252861760250837E-3</v>
      </c>
      <c r="H24" s="75">
        <v>8.5013028591560038E-3</v>
      </c>
      <c r="I24" s="75">
        <v>9.1395759808655438E-3</v>
      </c>
      <c r="J24" s="75">
        <v>9.3179627304656766E-3</v>
      </c>
      <c r="K24" s="75">
        <v>9.3297192002548667E-3</v>
      </c>
      <c r="L24" s="75">
        <v>9.1401904077256617E-3</v>
      </c>
      <c r="M24" s="75">
        <v>9.1308532856725928E-3</v>
      </c>
      <c r="N24" s="75">
        <v>9.2928648739167528E-3</v>
      </c>
      <c r="O24" s="73"/>
      <c r="P24" s="73"/>
      <c r="Q24" s="75">
        <v>7.2019791715448086E-3</v>
      </c>
      <c r="R24" s="75">
        <v>1.0688359530221778E-2</v>
      </c>
      <c r="S24" s="75">
        <v>1.5191189903295006E-2</v>
      </c>
      <c r="T24" s="75">
        <v>1.2749209962145781E-2</v>
      </c>
      <c r="U24" s="75">
        <v>9.5810519681568361E-3</v>
      </c>
      <c r="V24" s="75">
        <v>8.5013028591560038E-3</v>
      </c>
      <c r="W24" s="75">
        <v>9.1401904077256617E-3</v>
      </c>
    </row>
    <row r="25" spans="2:25" x14ac:dyDescent="0.3"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0"/>
      <c r="P25" s="20"/>
      <c r="Q25" s="26"/>
      <c r="R25" s="26"/>
      <c r="S25" s="26"/>
      <c r="T25" s="26"/>
      <c r="U25" s="26"/>
      <c r="V25" s="26"/>
      <c r="W25" s="26"/>
    </row>
    <row r="26" spans="2:25" x14ac:dyDescent="0.3">
      <c r="B26" t="s">
        <v>162</v>
      </c>
      <c r="C26" s="75">
        <v>2.2913274445980347E-2</v>
      </c>
      <c r="D26" s="75">
        <v>1.1312222441197136E-2</v>
      </c>
      <c r="E26" s="75">
        <v>1.0136497455341118E-2</v>
      </c>
      <c r="F26" s="75">
        <v>1.0042024917682694E-2</v>
      </c>
      <c r="G26" s="75">
        <v>1.2025722013015525E-2</v>
      </c>
      <c r="H26" s="75">
        <v>9.6647915100280812E-3</v>
      </c>
      <c r="I26" s="75">
        <v>1.13967232156149E-2</v>
      </c>
      <c r="J26" s="75">
        <v>1.2434674231642708E-2</v>
      </c>
      <c r="K26" s="75">
        <v>1.2455436102030206E-2</v>
      </c>
      <c r="L26" s="75">
        <v>9.86738594241004E-3</v>
      </c>
      <c r="M26" s="75">
        <v>1.2412298161865865E-2</v>
      </c>
      <c r="N26" s="75">
        <v>1.2488131476731329E-2</v>
      </c>
      <c r="O26" s="96"/>
      <c r="P26" s="96"/>
      <c r="Q26" s="75">
        <v>1.3640658431461575E-2</v>
      </c>
      <c r="R26" s="75">
        <v>1.4080223821852929E-2</v>
      </c>
      <c r="S26" s="75">
        <v>1.9191244917197536E-2</v>
      </c>
      <c r="T26" s="75">
        <v>2.1171446139035058E-2</v>
      </c>
      <c r="U26" s="75">
        <v>1.1312222441197136E-2</v>
      </c>
      <c r="V26" s="75">
        <v>9.6647915100280812E-3</v>
      </c>
      <c r="W26" s="76">
        <v>9.86738594241004E-3</v>
      </c>
      <c r="X26" s="81"/>
      <c r="Y26" s="117"/>
    </row>
    <row r="27" spans="2:25" x14ac:dyDescent="0.3">
      <c r="B27" t="s">
        <v>163</v>
      </c>
      <c r="C27" s="75">
        <v>1.7817627997885551E-2</v>
      </c>
      <c r="D27" s="75">
        <v>8.4532974156350041E-3</v>
      </c>
      <c r="E27" s="75">
        <v>7.5030695963211776E-3</v>
      </c>
      <c r="F27" s="75">
        <v>7.2248225784026119E-3</v>
      </c>
      <c r="G27" s="75">
        <v>8.971325163765349E-3</v>
      </c>
      <c r="H27" s="75">
        <v>7.3239176032416997E-3</v>
      </c>
      <c r="I27" s="75">
        <v>8.6169273848836405E-3</v>
      </c>
      <c r="J27" s="75">
        <v>9.4412824485840662E-3</v>
      </c>
      <c r="K27" s="75">
        <v>9.4418388209305953E-3</v>
      </c>
      <c r="L27" s="75">
        <v>7.504862420382577E-3</v>
      </c>
      <c r="M27" s="75">
        <v>9.4565318343791342E-3</v>
      </c>
      <c r="N27" s="75">
        <v>9.446682915919706E-3</v>
      </c>
      <c r="O27" s="73"/>
      <c r="P27" s="73"/>
      <c r="Q27" s="75">
        <v>1.0620760713046889E-2</v>
      </c>
      <c r="R27" s="75">
        <v>9.7165120988337364E-3</v>
      </c>
      <c r="S27" s="75">
        <v>1.3716537872403562E-2</v>
      </c>
      <c r="T27" s="75">
        <v>1.5983181208200165E-2</v>
      </c>
      <c r="U27" s="75">
        <v>8.4532974156350041E-3</v>
      </c>
      <c r="V27" s="75">
        <v>7.3239176032416997E-3</v>
      </c>
      <c r="W27" s="76">
        <v>7.504862420382577E-3</v>
      </c>
    </row>
    <row r="28" spans="2:25" x14ac:dyDescent="0.3">
      <c r="B28" s="26"/>
      <c r="C28" s="122"/>
      <c r="D28" s="122"/>
      <c r="E28" s="122"/>
      <c r="F28" s="122"/>
      <c r="G28" s="122"/>
      <c r="H28" s="122"/>
      <c r="I28" s="122"/>
      <c r="J28" s="122"/>
      <c r="K28" s="122"/>
      <c r="L28" s="122"/>
      <c r="M28" s="122"/>
      <c r="N28" s="122"/>
      <c r="O28" s="126"/>
      <c r="P28" s="126"/>
      <c r="Q28" s="26"/>
      <c r="R28" s="26"/>
      <c r="S28" s="26"/>
      <c r="T28" s="26"/>
      <c r="U28" s="26"/>
      <c r="V28" s="26"/>
      <c r="W28" s="26"/>
    </row>
    <row r="29" spans="2:25" x14ac:dyDescent="0.3">
      <c r="B29" t="s">
        <v>164</v>
      </c>
      <c r="C29" s="73">
        <v>3.4667679630240422E-2</v>
      </c>
      <c r="D29" s="73">
        <v>2.414169443580496E-2</v>
      </c>
      <c r="E29" s="73">
        <v>2.9282643688509202E-2</v>
      </c>
      <c r="F29" s="73">
        <v>3.153028804357709E-2</v>
      </c>
      <c r="G29" s="73">
        <v>3.4957018212903174E-2</v>
      </c>
      <c r="H29" s="73">
        <v>2.4400000000000002E-2</v>
      </c>
      <c r="I29" s="73">
        <v>3.4595303157879322E-2</v>
      </c>
      <c r="J29" s="73">
        <v>3.5999999999999997E-2</v>
      </c>
      <c r="K29" s="73">
        <v>3.7388637190694948E-2</v>
      </c>
      <c r="L29" s="73">
        <v>3.113436707781634E-2</v>
      </c>
      <c r="M29" s="73">
        <v>4.5409408271430265E-2</v>
      </c>
      <c r="N29" s="73">
        <v>4.6933877258563093E-2</v>
      </c>
      <c r="O29" s="73"/>
      <c r="P29" s="73"/>
      <c r="Q29" s="73">
        <v>2.1131888757646364E-2</v>
      </c>
      <c r="R29" s="73">
        <v>2.6762927989987161E-2</v>
      </c>
      <c r="S29" s="73">
        <v>3.9808922367802556E-2</v>
      </c>
      <c r="T29" s="73">
        <v>3.960167546334474E-2</v>
      </c>
      <c r="U29" s="74">
        <v>2.414169443580496E-2</v>
      </c>
      <c r="V29" s="74">
        <v>2.437932298760364E-2</v>
      </c>
      <c r="W29" s="73">
        <v>3.113436707781634E-2</v>
      </c>
    </row>
    <row r="30" spans="2:25" x14ac:dyDescent="0.3"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0"/>
      <c r="P30" s="20"/>
      <c r="Q30" s="26"/>
      <c r="R30" s="26"/>
      <c r="S30" s="26"/>
      <c r="T30" s="26"/>
      <c r="U30" s="26"/>
      <c r="V30" s="26"/>
      <c r="W30" s="26"/>
    </row>
    <row r="31" spans="2:25" x14ac:dyDescent="0.3">
      <c r="B31" t="s">
        <v>46</v>
      </c>
      <c r="C31" s="99">
        <v>0.99060931904284055</v>
      </c>
      <c r="D31" s="99">
        <v>1.0122464982114099</v>
      </c>
      <c r="E31" s="99">
        <v>0.98699999999999999</v>
      </c>
      <c r="F31" s="99">
        <v>0.99199999999999999</v>
      </c>
      <c r="G31" s="99">
        <v>0.99099999999999999</v>
      </c>
      <c r="H31" s="99">
        <v>1.0089999999999999</v>
      </c>
      <c r="I31" s="59">
        <v>0.97899999999999998</v>
      </c>
      <c r="J31" s="59">
        <v>0.99</v>
      </c>
      <c r="K31" s="59">
        <v>0.99</v>
      </c>
      <c r="L31" s="59">
        <v>1</v>
      </c>
      <c r="M31" s="59">
        <v>0.98</v>
      </c>
      <c r="N31" s="59">
        <v>0.99</v>
      </c>
      <c r="O31" s="100"/>
      <c r="P31" s="100"/>
      <c r="Q31" s="59">
        <v>0.98599999999999999</v>
      </c>
      <c r="R31" s="59">
        <v>0.98</v>
      </c>
      <c r="S31" s="59">
        <v>0.873</v>
      </c>
      <c r="T31" s="59">
        <v>0.98199999999999998</v>
      </c>
      <c r="U31" s="59">
        <v>0.99199999999999999</v>
      </c>
      <c r="V31" s="59">
        <v>0.995</v>
      </c>
      <c r="W31" s="59">
        <v>1</v>
      </c>
    </row>
    <row r="32" spans="2:25" x14ac:dyDescent="0.3">
      <c r="I32" s="5"/>
      <c r="J32" s="5"/>
      <c r="K32" s="5"/>
      <c r="L32" s="5"/>
      <c r="M32" s="5"/>
      <c r="N32" s="5"/>
    </row>
    <row r="33" spans="3:14" x14ac:dyDescent="0.3">
      <c r="C33" s="107"/>
      <c r="D33" s="107"/>
      <c r="E33" s="107"/>
      <c r="F33" s="107"/>
      <c r="G33" s="107"/>
      <c r="H33" s="107"/>
      <c r="I33" s="107"/>
      <c r="J33" s="107"/>
      <c r="K33" s="107"/>
      <c r="L33" s="107"/>
      <c r="M33" s="107"/>
      <c r="N33" s="107"/>
    </row>
    <row r="35" spans="3:14" x14ac:dyDescent="0.3">
      <c r="J35" s="7"/>
      <c r="K35" s="7"/>
      <c r="L35" s="7"/>
      <c r="M35" s="7"/>
      <c r="N35" s="7"/>
    </row>
  </sheetData>
  <hyperlinks>
    <hyperlink ref="A1" location="Index!A1" display="Index" xr:uid="{63395375-5BF8-4E7F-8455-859EE6E0489F}"/>
  </hyperlinks>
  <pageMargins left="0.7" right="0.7" top="0.75" bottom="0.75" header="0.3" footer="0.3"/>
  <pageSetup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88BB8F-EAFE-4E22-BE9D-882D7087D5D4}">
  <dimension ref="A1:Y33"/>
  <sheetViews>
    <sheetView zoomScale="80" zoomScaleNormal="80" workbookViewId="0">
      <pane xSplit="2" ySplit="3" topLeftCell="C4" activePane="bottomRight" state="frozen"/>
      <selection pane="topRight" activeCell="C1" sqref="C1"/>
      <selection pane="bottomLeft" activeCell="A4" sqref="A4"/>
      <selection pane="bottomRight"/>
    </sheetView>
  </sheetViews>
  <sheetFormatPr defaultRowHeight="14.4" x14ac:dyDescent="0.3"/>
  <cols>
    <col min="1" max="1" width="5.6640625" bestFit="1" customWidth="1"/>
    <col min="2" max="2" width="48.5546875" bestFit="1" customWidth="1"/>
    <col min="3" max="12" width="8" bestFit="1" customWidth="1"/>
    <col min="13" max="14" width="8" customWidth="1"/>
    <col min="16" max="22" width="7.21875" bestFit="1" customWidth="1"/>
    <col min="25" max="25" width="10" bestFit="1" customWidth="1"/>
  </cols>
  <sheetData>
    <row r="1" spans="1:25" x14ac:dyDescent="0.3">
      <c r="A1" s="61" t="s">
        <v>140</v>
      </c>
    </row>
    <row r="3" spans="1:25" x14ac:dyDescent="0.3">
      <c r="B3" s="3"/>
      <c r="C3" s="2" t="s">
        <v>36</v>
      </c>
      <c r="D3" s="2" t="s">
        <v>35</v>
      </c>
      <c r="E3" s="2" t="s">
        <v>13</v>
      </c>
      <c r="F3" s="2" t="s">
        <v>12</v>
      </c>
      <c r="G3" s="2" t="s">
        <v>39</v>
      </c>
      <c r="H3" s="2" t="s">
        <v>166</v>
      </c>
      <c r="I3" s="2" t="s">
        <v>174</v>
      </c>
      <c r="J3" s="2" t="s">
        <v>180</v>
      </c>
      <c r="K3" s="2" t="s">
        <v>182</v>
      </c>
      <c r="L3" s="2" t="s">
        <v>185</v>
      </c>
      <c r="M3" s="2" t="s">
        <v>189</v>
      </c>
      <c r="N3" s="2" t="s">
        <v>196</v>
      </c>
      <c r="P3" s="16" t="s">
        <v>86</v>
      </c>
      <c r="Q3" s="16" t="s">
        <v>42</v>
      </c>
      <c r="R3" s="16" t="s">
        <v>0</v>
      </c>
      <c r="S3" s="16" t="s">
        <v>1</v>
      </c>
      <c r="T3" s="16" t="s">
        <v>2</v>
      </c>
      <c r="U3" s="16" t="s">
        <v>167</v>
      </c>
      <c r="V3" s="16" t="s">
        <v>186</v>
      </c>
      <c r="X3" s="40" t="s">
        <v>197</v>
      </c>
      <c r="Y3" s="40" t="s">
        <v>198</v>
      </c>
    </row>
    <row r="4" spans="1:25" x14ac:dyDescent="0.3">
      <c r="B4" s="15" t="s">
        <v>151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P4" s="13"/>
      <c r="Q4" s="13"/>
      <c r="R4" s="13"/>
      <c r="S4" s="13"/>
      <c r="T4" s="13"/>
      <c r="U4" s="13"/>
      <c r="V4" s="13"/>
      <c r="X4" s="13"/>
      <c r="Y4" s="13"/>
    </row>
    <row r="5" spans="1:25" x14ac:dyDescent="0.3">
      <c r="B5" t="s">
        <v>150</v>
      </c>
      <c r="C5" s="6">
        <v>0.14799999999999999</v>
      </c>
      <c r="D5" s="6">
        <v>0.14699999999999999</v>
      </c>
      <c r="E5" s="6">
        <v>0.14699999999999999</v>
      </c>
      <c r="F5" s="6">
        <v>0.14699999999999999</v>
      </c>
      <c r="G5" s="6">
        <v>0.14799999999999999</v>
      </c>
      <c r="H5" s="54">
        <v>0.14899999999999999</v>
      </c>
      <c r="I5" s="54">
        <v>0.14899999999999999</v>
      </c>
      <c r="J5" s="54">
        <v>0.14899999999999999</v>
      </c>
      <c r="K5" s="54">
        <v>0.14899999999999999</v>
      </c>
      <c r="L5" s="54">
        <v>0.14899999999999999</v>
      </c>
      <c r="M5" s="54">
        <v>0.15</v>
      </c>
      <c r="N5" s="54">
        <v>0.14899999999999999</v>
      </c>
      <c r="O5" s="124"/>
      <c r="P5" s="35">
        <v>0.14799999999999999</v>
      </c>
      <c r="Q5" s="35">
        <v>0.152</v>
      </c>
      <c r="R5" s="35">
        <v>0.151</v>
      </c>
      <c r="S5" s="35">
        <v>0.15</v>
      </c>
      <c r="T5" s="35">
        <v>0.14699999999999999</v>
      </c>
      <c r="U5" s="35">
        <v>0.14899999999999999</v>
      </c>
      <c r="V5" s="35">
        <f>L5</f>
        <v>0.14899999999999999</v>
      </c>
      <c r="X5" s="35">
        <f>J5</f>
        <v>0.14899999999999999</v>
      </c>
      <c r="Y5" s="35">
        <f>N5</f>
        <v>0.14899999999999999</v>
      </c>
    </row>
    <row r="6" spans="1:25" x14ac:dyDescent="0.3">
      <c r="B6" t="s">
        <v>149</v>
      </c>
      <c r="C6" s="6">
        <v>8.5000000000000006E-2</v>
      </c>
      <c r="D6" s="6">
        <v>8.6999999999999994E-2</v>
      </c>
      <c r="E6" s="6">
        <v>8.6999999999999994E-2</v>
      </c>
      <c r="F6" s="6">
        <v>8.7999999999999995E-2</v>
      </c>
      <c r="G6" s="6">
        <v>8.7999999999999995E-2</v>
      </c>
      <c r="H6" s="6">
        <v>8.7999999999999995E-2</v>
      </c>
      <c r="I6" s="54">
        <v>8.7999999999999995E-2</v>
      </c>
      <c r="J6" s="54">
        <v>8.7999999999999995E-2</v>
      </c>
      <c r="K6" s="54">
        <v>8.7999999999999995E-2</v>
      </c>
      <c r="L6" s="54">
        <v>8.6999999999999994E-2</v>
      </c>
      <c r="M6" s="54">
        <v>8.5999999999999993E-2</v>
      </c>
      <c r="N6" s="54">
        <v>8.5000000000000006E-2</v>
      </c>
      <c r="O6" s="124"/>
      <c r="P6" s="35">
        <v>9.2999999999999999E-2</v>
      </c>
      <c r="Q6" s="35">
        <v>9.9000000000000005E-2</v>
      </c>
      <c r="R6" s="35">
        <v>8.4000000000000005E-2</v>
      </c>
      <c r="S6" s="35">
        <v>8.4000000000000005E-2</v>
      </c>
      <c r="T6" s="35">
        <v>8.6999999999999994E-2</v>
      </c>
      <c r="U6" s="35">
        <v>8.7999999999999995E-2</v>
      </c>
      <c r="V6" s="35">
        <f>L6</f>
        <v>8.6999999999999994E-2</v>
      </c>
      <c r="X6" s="35">
        <f>J6</f>
        <v>8.7999999999999995E-2</v>
      </c>
      <c r="Y6" s="35">
        <f>N6</f>
        <v>8.5000000000000006E-2</v>
      </c>
    </row>
    <row r="7" spans="1:25" x14ac:dyDescent="0.3">
      <c r="B7" t="s">
        <v>148</v>
      </c>
      <c r="C7" s="6">
        <f t="shared" ref="C7:N7" si="0">C5-C6</f>
        <v>6.2999999999999987E-2</v>
      </c>
      <c r="D7" s="6">
        <f t="shared" si="0"/>
        <v>0.06</v>
      </c>
      <c r="E7" s="6">
        <f t="shared" si="0"/>
        <v>0.06</v>
      </c>
      <c r="F7" s="6">
        <f t="shared" si="0"/>
        <v>5.8999999999999997E-2</v>
      </c>
      <c r="G7" s="6">
        <f t="shared" si="0"/>
        <v>0.06</v>
      </c>
      <c r="H7" s="6">
        <f t="shared" si="0"/>
        <v>6.0999999999999999E-2</v>
      </c>
      <c r="I7" s="6">
        <f t="shared" si="0"/>
        <v>6.0999999999999999E-2</v>
      </c>
      <c r="J7" s="6">
        <f t="shared" si="0"/>
        <v>6.0999999999999999E-2</v>
      </c>
      <c r="K7" s="6">
        <f t="shared" si="0"/>
        <v>6.0999999999999999E-2</v>
      </c>
      <c r="L7" s="6">
        <f t="shared" si="0"/>
        <v>6.2E-2</v>
      </c>
      <c r="M7" s="6">
        <f t="shared" si="0"/>
        <v>6.4000000000000001E-2</v>
      </c>
      <c r="N7" s="6">
        <f t="shared" si="0"/>
        <v>6.3999999999999987E-2</v>
      </c>
      <c r="O7" s="124"/>
      <c r="P7" s="6">
        <f>P5-P6</f>
        <v>5.4999999999999993E-2</v>
      </c>
      <c r="Q7" s="6">
        <f>Q5-Q6</f>
        <v>5.2999999999999992E-2</v>
      </c>
      <c r="R7" s="6">
        <f>R5-R6</f>
        <v>6.699999999999999E-2</v>
      </c>
      <c r="S7" s="6">
        <f>S5-S6</f>
        <v>6.5999999999999989E-2</v>
      </c>
      <c r="T7" s="6">
        <f>T5-T6</f>
        <v>0.06</v>
      </c>
      <c r="U7" s="6">
        <f t="shared" ref="U7:V7" si="1">U5-U6</f>
        <v>6.0999999999999999E-2</v>
      </c>
      <c r="V7" s="6">
        <f t="shared" si="1"/>
        <v>6.2E-2</v>
      </c>
      <c r="X7" s="35">
        <f>J7</f>
        <v>6.0999999999999999E-2</v>
      </c>
      <c r="Y7" s="35">
        <f>N7</f>
        <v>6.3999999999999987E-2</v>
      </c>
    </row>
    <row r="8" spans="1:25" x14ac:dyDescent="0.3">
      <c r="B8" s="15" t="s">
        <v>152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P8" s="13"/>
      <c r="Q8" s="13"/>
      <c r="R8" s="13"/>
      <c r="S8" s="13"/>
      <c r="T8" s="13"/>
      <c r="U8" s="13"/>
      <c r="V8" s="13"/>
      <c r="X8" s="13"/>
      <c r="Y8" s="13"/>
    </row>
    <row r="9" spans="1:25" x14ac:dyDescent="0.3">
      <c r="B9" t="s">
        <v>191</v>
      </c>
      <c r="C9" s="6">
        <v>8.0472010881015785E-2</v>
      </c>
      <c r="D9" s="6">
        <v>8.1845109885100367E-2</v>
      </c>
      <c r="E9" s="6">
        <v>7.7470916418237945E-2</v>
      </c>
      <c r="F9" s="6">
        <v>8.4310703849341015E-2</v>
      </c>
      <c r="G9" s="6">
        <v>8.0184358976620407E-2</v>
      </c>
      <c r="H9" s="6">
        <v>9.1773892013582645E-2</v>
      </c>
      <c r="I9" s="6">
        <v>9.0737920533770833E-2</v>
      </c>
      <c r="J9" s="6">
        <v>8.9792331781031007E-2</v>
      </c>
      <c r="K9" s="6">
        <v>8.7630505958270294E-2</v>
      </c>
      <c r="L9" s="6">
        <v>8.9907052132390197E-2</v>
      </c>
      <c r="M9" s="6">
        <v>9.1159867256613375E-2</v>
      </c>
      <c r="N9" s="6">
        <v>9.0657555490933336E-2</v>
      </c>
      <c r="P9" s="6">
        <v>0.10382774036701933</v>
      </c>
      <c r="Q9" s="6">
        <v>9.2808906974280389E-2</v>
      </c>
      <c r="R9" s="6">
        <v>8.1149637792846993E-2</v>
      </c>
      <c r="S9" s="6">
        <v>8.1207232965206697E-2</v>
      </c>
      <c r="T9" s="6">
        <v>7.9917064241265198E-2</v>
      </c>
      <c r="U9" s="6">
        <v>8.4383467502619589E-2</v>
      </c>
      <c r="V9" s="6">
        <v>8.8555651515725753E-2</v>
      </c>
      <c r="X9" s="6">
        <v>9.0026950420946619E-2</v>
      </c>
      <c r="Y9" s="6">
        <v>9.1028588618220468E-2</v>
      </c>
    </row>
    <row r="10" spans="1:25" x14ac:dyDescent="0.3">
      <c r="B10" t="s">
        <v>192</v>
      </c>
      <c r="C10" s="6">
        <v>1.3415804703548542E-2</v>
      </c>
      <c r="D10" s="6">
        <v>1.5498811340695372E-2</v>
      </c>
      <c r="E10" s="6">
        <v>1.270144113256234E-2</v>
      </c>
      <c r="F10" s="6">
        <v>1.371748270528547E-2</v>
      </c>
      <c r="G10" s="6">
        <v>1.433948426074234E-2</v>
      </c>
      <c r="H10" s="6">
        <v>1.3869599894699568E-2</v>
      </c>
      <c r="I10" s="6">
        <v>1.5959920725238174E-2</v>
      </c>
      <c r="J10" s="6">
        <v>1.8000080849468962E-2</v>
      </c>
      <c r="K10" s="6">
        <v>1.9384130161094776E-2</v>
      </c>
      <c r="L10" s="6">
        <v>2.0588915829139614E-2</v>
      </c>
      <c r="M10" s="6">
        <v>1.9061321623043897E-2</v>
      </c>
      <c r="N10" s="6">
        <v>1.6806971585969079E-2</v>
      </c>
      <c r="P10" s="6">
        <v>3.6912132601969513E-3</v>
      </c>
      <c r="Q10" s="6">
        <v>6.6394819250956173E-3</v>
      </c>
      <c r="R10" s="6">
        <v>7.5486308407356276E-3</v>
      </c>
      <c r="S10" s="6">
        <v>1.1219756335098171E-2</v>
      </c>
      <c r="T10" s="6">
        <v>1.417757992456478E-2</v>
      </c>
      <c r="U10" s="6">
        <v>1.3784169225481365E-2</v>
      </c>
      <c r="V10" s="6">
        <v>1.8436343250571904E-2</v>
      </c>
      <c r="X10" s="6">
        <v>1.6971252135826821E-2</v>
      </c>
      <c r="Y10" s="6">
        <v>1.7930312306830773E-2</v>
      </c>
    </row>
    <row r="11" spans="1:25" x14ac:dyDescent="0.3">
      <c r="B11" t="s">
        <v>193</v>
      </c>
      <c r="C11" s="6">
        <v>7.9438088267271903E-3</v>
      </c>
      <c r="D11" s="6">
        <v>2.0227026407114743E-2</v>
      </c>
      <c r="E11" s="6">
        <v>1.6712636220589987E-2</v>
      </c>
      <c r="F11" s="6">
        <v>1.990683224396967E-2</v>
      </c>
      <c r="G11" s="6">
        <v>1.5055940020841152E-2</v>
      </c>
      <c r="H11" s="6">
        <v>1.1690697447905785E-2</v>
      </c>
      <c r="I11" s="6">
        <v>1.6678126053491997E-2</v>
      </c>
      <c r="J11" s="6">
        <v>1.7005609463467974E-2</v>
      </c>
      <c r="K11" s="6">
        <v>1.5704909908345915E-2</v>
      </c>
      <c r="L11" s="6">
        <v>9.994936525490293E-3</v>
      </c>
      <c r="M11" s="6">
        <v>1.7874135535224794E-2</v>
      </c>
      <c r="N11" s="6">
        <v>1.6529289409192752E-2</v>
      </c>
      <c r="P11" s="6">
        <v>0</v>
      </c>
      <c r="Q11" s="6">
        <v>0</v>
      </c>
      <c r="R11" s="6">
        <v>1.3714402443044844E-2</v>
      </c>
      <c r="S11" s="6">
        <v>1.7493263961693786E-2</v>
      </c>
      <c r="T11" s="6">
        <v>1.16825169056782E-2</v>
      </c>
      <c r="U11" s="6">
        <v>1.5688673013437675E-2</v>
      </c>
      <c r="V11" s="6">
        <v>1.4482017351171255E-2</v>
      </c>
      <c r="X11" s="6">
        <v>1.6805619739306773E-2</v>
      </c>
      <c r="Y11" s="6">
        <v>1.7208458493885158E-2</v>
      </c>
    </row>
    <row r="12" spans="1:25" x14ac:dyDescent="0.3">
      <c r="B12" t="s">
        <v>194</v>
      </c>
      <c r="C12" s="6">
        <v>0.10183162441129151</v>
      </c>
      <c r="D12" s="6">
        <v>0.11757094763291048</v>
      </c>
      <c r="E12" s="6">
        <v>0.10688499377139027</v>
      </c>
      <c r="F12" s="6">
        <v>0.11793501879859616</v>
      </c>
      <c r="G12" s="6">
        <v>0.1095797832582039</v>
      </c>
      <c r="H12" s="6">
        <v>0.11733418935618799</v>
      </c>
      <c r="I12" s="6">
        <v>0.123375967312501</v>
      </c>
      <c r="J12" s="6">
        <v>0.12479802209396794</v>
      </c>
      <c r="K12" s="6">
        <v>0.12271954602771099</v>
      </c>
      <c r="L12" s="6">
        <v>0.1204909044870201</v>
      </c>
      <c r="M12" s="6">
        <v>0.12809532441488208</v>
      </c>
      <c r="N12" s="6">
        <v>0.12399381648609517</v>
      </c>
      <c r="P12" s="6">
        <v>0.10751895362721628</v>
      </c>
      <c r="Q12" s="6">
        <v>9.9448388899376003E-2</v>
      </c>
      <c r="R12" s="6">
        <v>0.10241267107662747</v>
      </c>
      <c r="S12" s="6">
        <v>0.10992025326199865</v>
      </c>
      <c r="T12" s="6">
        <v>0.10577716107150818</v>
      </c>
      <c r="U12" s="6">
        <v>0.11385630974153862</v>
      </c>
      <c r="V12" s="6">
        <v>0.12147401211746892</v>
      </c>
      <c r="X12" s="6">
        <v>0.12380382229608022</v>
      </c>
      <c r="Y12" s="6">
        <v>0.12616735941893642</v>
      </c>
    </row>
    <row r="13" spans="1:25" x14ac:dyDescent="0.3">
      <c r="B13" t="s">
        <v>70</v>
      </c>
      <c r="C13" s="6">
        <v>4.7102923785857134E-2</v>
      </c>
      <c r="D13" s="6">
        <v>4.7132608419980931E-2</v>
      </c>
      <c r="E13" s="6">
        <v>4.8973204936315476E-2</v>
      </c>
      <c r="F13" s="6">
        <v>4.7962680645155818E-2</v>
      </c>
      <c r="G13" s="6">
        <v>4.5018708862017816E-2</v>
      </c>
      <c r="H13" s="6">
        <v>4.4718954819806749E-2</v>
      </c>
      <c r="I13" s="6">
        <v>4.6651226145848865E-2</v>
      </c>
      <c r="J13" s="6">
        <v>4.6487312576469292E-2</v>
      </c>
      <c r="K13" s="6">
        <v>4.5862394185715978E-2</v>
      </c>
      <c r="L13" s="6">
        <v>4.4452119703494199E-2</v>
      </c>
      <c r="M13" s="6">
        <v>4.5011254407343437E-2</v>
      </c>
      <c r="N13" s="6">
        <v>4.4025795734863905E-2</v>
      </c>
      <c r="O13" s="35"/>
      <c r="P13" s="6">
        <v>6.8278036398940978E-2</v>
      </c>
      <c r="Q13" s="6">
        <v>5.1217290328907712E-2</v>
      </c>
      <c r="R13" s="6">
        <v>4.0065940341705721E-2</v>
      </c>
      <c r="S13" s="6">
        <v>4.6965616871241324E-2</v>
      </c>
      <c r="T13" s="6">
        <v>4.8300940372497617E-2</v>
      </c>
      <c r="U13" s="6">
        <v>4.6786704043789387E-2</v>
      </c>
      <c r="V13" s="6">
        <v>4.5321098726729001E-2</v>
      </c>
      <c r="W13" s="35"/>
      <c r="X13" s="6">
        <v>4.6451656213145114E-2</v>
      </c>
      <c r="Y13" s="6">
        <v>4.4567800082053487E-2</v>
      </c>
    </row>
    <row r="14" spans="1:25" x14ac:dyDescent="0.3">
      <c r="B14" t="s">
        <v>71</v>
      </c>
      <c r="C14" s="6">
        <v>4.1784731871962225E-4</v>
      </c>
      <c r="D14" s="6">
        <v>4.5164711190482324E-3</v>
      </c>
      <c r="E14" s="6">
        <v>3.6471375561478985E-3</v>
      </c>
      <c r="F14" s="6">
        <v>4.4945754695316373E-3</v>
      </c>
      <c r="G14" s="6">
        <v>3.1172503784409164E-3</v>
      </c>
      <c r="H14" s="6">
        <v>3.8946939010626336E-3</v>
      </c>
      <c r="I14" s="6">
        <v>4.4430291002623655E-3</v>
      </c>
      <c r="J14" s="6">
        <v>4.8976220558851792E-3</v>
      </c>
      <c r="K14" s="6">
        <v>5.1101813919386067E-3</v>
      </c>
      <c r="L14" s="6">
        <v>1.6590171217356268E-3</v>
      </c>
      <c r="M14" s="6">
        <v>5.1430533677467053E-3</v>
      </c>
      <c r="N14" s="6">
        <v>4.545823398319106E-3</v>
      </c>
      <c r="P14" s="6">
        <v>2.8851851887083781E-3</v>
      </c>
      <c r="Q14" s="6">
        <v>7.4882914764470279E-3</v>
      </c>
      <c r="R14" s="6">
        <v>9.3361275470906988E-3</v>
      </c>
      <c r="S14" s="6">
        <v>4.2265792088023333E-3</v>
      </c>
      <c r="T14" s="6">
        <v>3.7429856546391731E-3</v>
      </c>
      <c r="U14" s="6">
        <v>3.8010504618256726E-3</v>
      </c>
      <c r="V14" s="6">
        <v>3.9035454267304934E-3</v>
      </c>
      <c r="X14" s="6">
        <v>4.6661872517069309E-3</v>
      </c>
      <c r="Y14" s="6">
        <v>4.8435521425912106E-3</v>
      </c>
    </row>
    <row r="15" spans="1:25" x14ac:dyDescent="0.3">
      <c r="B15" t="s">
        <v>72</v>
      </c>
      <c r="C15" s="6">
        <v>5.4310853306714757E-2</v>
      </c>
      <c r="D15" s="6">
        <v>6.5921868093881328E-2</v>
      </c>
      <c r="E15" s="6">
        <v>5.4264651278926879E-2</v>
      </c>
      <c r="F15" s="6">
        <v>6.5477762683908675E-2</v>
      </c>
      <c r="G15" s="6">
        <v>6.1443824017745181E-2</v>
      </c>
      <c r="H15" s="6">
        <v>6.8720540635318614E-2</v>
      </c>
      <c r="I15" s="6">
        <v>7.2281712066389794E-2</v>
      </c>
      <c r="J15" s="6">
        <v>7.3413087461613472E-2</v>
      </c>
      <c r="K15" s="6">
        <v>7.1746970450056402E-2</v>
      </c>
      <c r="L15" s="6">
        <v>7.4379716646868474E-2</v>
      </c>
      <c r="M15" s="6">
        <v>7.7941016639791943E-2</v>
      </c>
      <c r="N15" s="6">
        <v>7.5422197352912168E-2</v>
      </c>
      <c r="P15" s="6">
        <v>3.6355732039566928E-2</v>
      </c>
      <c r="Q15" s="6">
        <v>4.0742792141940126E-2</v>
      </c>
      <c r="R15" s="6">
        <v>5.3010603187831046E-2</v>
      </c>
      <c r="S15" s="6">
        <v>5.8728057181955007E-2</v>
      </c>
      <c r="T15" s="6">
        <v>5.3733235044371393E-2</v>
      </c>
      <c r="U15" s="6">
        <v>6.3268555235923576E-2</v>
      </c>
      <c r="V15" s="6">
        <v>7.2249367964009409E-2</v>
      </c>
      <c r="X15" s="6">
        <v>7.2685978831228168E-2</v>
      </c>
      <c r="Y15" s="6">
        <v>7.6756007194291723E-2</v>
      </c>
    </row>
    <row r="16" spans="1:25" x14ac:dyDescent="0.3">
      <c r="B16" t="s">
        <v>73</v>
      </c>
      <c r="C16" s="57">
        <v>4.1623163345233902E-2</v>
      </c>
      <c r="D16" s="57">
        <v>5.1254304095389225E-2</v>
      </c>
      <c r="E16" s="6">
        <v>4.1941353026567124E-2</v>
      </c>
      <c r="F16" s="6">
        <v>5.0961091635152861E-2</v>
      </c>
      <c r="G16" s="6">
        <v>4.7176747174123991E-2</v>
      </c>
      <c r="H16" s="6">
        <v>5.3732629955618755E-2</v>
      </c>
      <c r="I16" s="6">
        <v>5.5869353969527663E-2</v>
      </c>
      <c r="J16" s="6">
        <v>5.6443874388714635E-2</v>
      </c>
      <c r="K16" s="6">
        <v>5.5462108186142382E-2</v>
      </c>
      <c r="L16" s="6">
        <v>5.7612493125130268E-2</v>
      </c>
      <c r="M16" s="6">
        <v>5.9971432008088993E-2</v>
      </c>
      <c r="N16" s="6">
        <v>5.8230921159978147E-2</v>
      </c>
      <c r="P16" s="6">
        <v>2.6866614488136684E-2</v>
      </c>
      <c r="Q16" s="6">
        <v>2.993948996193728E-2</v>
      </c>
      <c r="R16" s="6">
        <v>4.1011299335742102E-2</v>
      </c>
      <c r="S16" s="6">
        <v>4.519710734428331E-2</v>
      </c>
      <c r="T16" s="6">
        <v>4.1331657123094091E-2</v>
      </c>
      <c r="U16" s="6">
        <v>4.9078888757195849E-2</v>
      </c>
      <c r="V16" s="6">
        <v>5.5808892805048374E-2</v>
      </c>
      <c r="X16" s="6">
        <v>5.6027339806305754E-2</v>
      </c>
      <c r="Y16" s="6">
        <v>5.9161080338566346E-2</v>
      </c>
    </row>
    <row r="17" spans="2:25" x14ac:dyDescent="0.3">
      <c r="B17" t="s">
        <v>74</v>
      </c>
      <c r="C17" s="57">
        <v>3.3256021182756603</v>
      </c>
      <c r="D17" s="57">
        <v>3.4154828641491735</v>
      </c>
      <c r="E17" s="57">
        <v>3.5567583069380051</v>
      </c>
      <c r="F17" s="57">
        <v>3.5510945168592527</v>
      </c>
      <c r="G17" s="57">
        <v>2.9485225514985158</v>
      </c>
      <c r="H17" s="57">
        <v>2.5740262605110735</v>
      </c>
      <c r="I17" s="57">
        <v>2.5526728673818675</v>
      </c>
      <c r="J17" s="57">
        <v>2.6185312083388852</v>
      </c>
      <c r="K17" s="57">
        <v>2.7280258228819001</v>
      </c>
      <c r="L17" s="57">
        <v>2.8311379661723572</v>
      </c>
      <c r="M17" s="57">
        <v>2.8735119830543532</v>
      </c>
      <c r="N17" s="57">
        <v>2.9151262099501141</v>
      </c>
      <c r="O17" s="35"/>
      <c r="P17" s="57">
        <v>1.6543973408079471</v>
      </c>
      <c r="Q17" s="57">
        <v>1.9017413213301071</v>
      </c>
      <c r="R17" s="57">
        <v>2.3867291611846513</v>
      </c>
      <c r="S17" s="57">
        <v>2.8230215272914796</v>
      </c>
      <c r="T17" s="57">
        <v>3.2446838453317062</v>
      </c>
      <c r="U17" s="57">
        <v>2.8508681545824888</v>
      </c>
      <c r="V17" s="57">
        <v>2.7043336292558324</v>
      </c>
      <c r="X17" s="82">
        <v>2.5890138904693676</v>
      </c>
      <c r="Y17" s="82">
        <v>2.9032391400473339</v>
      </c>
    </row>
    <row r="18" spans="2:25" x14ac:dyDescent="0.3">
      <c r="B18" t="s">
        <v>75</v>
      </c>
      <c r="C18" s="6">
        <v>0.13842208019024366</v>
      </c>
      <c r="D18" s="6">
        <v>0.1750581973516927</v>
      </c>
      <c r="E18" s="6">
        <v>0.14917525578146204</v>
      </c>
      <c r="F18" s="6">
        <v>0.18096765307875323</v>
      </c>
      <c r="G18" s="6">
        <v>0.13910170294924845</v>
      </c>
      <c r="H18" s="6">
        <v>0.13830920055208662</v>
      </c>
      <c r="I18" s="6">
        <v>0.14261618399616671</v>
      </c>
      <c r="J18" s="6">
        <v>0.14780004660640922</v>
      </c>
      <c r="K18" s="6">
        <v>0.15130206332326601</v>
      </c>
      <c r="L18" s="6">
        <v>0.16310891661240023</v>
      </c>
      <c r="M18" s="6">
        <v>0.17232862851617312</v>
      </c>
      <c r="N18" s="6">
        <v>0.16975048450299099</v>
      </c>
      <c r="O18" s="35"/>
      <c r="P18" s="6">
        <v>4.4448055565685589E-2</v>
      </c>
      <c r="Q18" s="6">
        <v>5.6937165200164078E-2</v>
      </c>
      <c r="R18" s="6">
        <v>9.7882864062688382E-2</v>
      </c>
      <c r="S18" s="6">
        <v>0.12759240700421559</v>
      </c>
      <c r="T18" s="6">
        <v>0.13410816016809254</v>
      </c>
      <c r="U18" s="6">
        <v>0.13991744102018619</v>
      </c>
      <c r="V18" s="6">
        <v>0.15092586562422616</v>
      </c>
      <c r="X18" s="6">
        <v>0.1450555610045729</v>
      </c>
      <c r="Y18" s="6">
        <v>0.1717587640064106</v>
      </c>
    </row>
    <row r="19" spans="2:25" x14ac:dyDescent="0.3">
      <c r="B19" s="15" t="s">
        <v>153</v>
      </c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P19" s="13"/>
      <c r="Q19" s="13"/>
      <c r="R19" s="13"/>
      <c r="S19" s="13"/>
      <c r="T19" s="13"/>
      <c r="U19" s="13"/>
      <c r="V19" s="13"/>
      <c r="X19" s="13"/>
      <c r="Y19" s="13"/>
    </row>
    <row r="20" spans="2:25" x14ac:dyDescent="0.3">
      <c r="B20" s="8" t="s">
        <v>144</v>
      </c>
      <c r="C20" s="57">
        <v>3.3660193404691943</v>
      </c>
      <c r="D20" s="57">
        <v>3.4627128712983879</v>
      </c>
      <c r="E20" s="57">
        <v>3.6473946850680239</v>
      </c>
      <c r="F20" s="57">
        <v>3.4609422458255716</v>
      </c>
      <c r="G20" s="57">
        <v>2.6295500587349703</v>
      </c>
      <c r="H20" s="57">
        <v>2.5206721474003952</v>
      </c>
      <c r="I20" s="98">
        <v>2.5834862522733992</v>
      </c>
      <c r="J20" s="98">
        <v>2.6521400157641346</v>
      </c>
      <c r="K20" s="98">
        <v>2.8007528775813397</v>
      </c>
      <c r="L20" s="57">
        <v>2.8601909992892485</v>
      </c>
      <c r="M20" s="98">
        <v>2.8862334064585862</v>
      </c>
      <c r="N20" s="57">
        <v>2.9432376357496022</v>
      </c>
      <c r="O20" s="35"/>
      <c r="P20" s="57">
        <v>1.6693905681560472</v>
      </c>
      <c r="Q20" s="57">
        <v>2.120742427062976</v>
      </c>
      <c r="R20" s="57">
        <v>2.6274627356128732</v>
      </c>
      <c r="S20" s="57">
        <v>2.9933464450442298</v>
      </c>
      <c r="T20" s="57">
        <v>3.4627128712983879</v>
      </c>
      <c r="U20" s="57">
        <v>2.5206721474003952</v>
      </c>
      <c r="V20" s="57">
        <v>2.8601909992892485</v>
      </c>
      <c r="X20" s="57">
        <v>2.8008081054876475</v>
      </c>
      <c r="Y20" s="132">
        <v>2.8601908509908962</v>
      </c>
    </row>
    <row r="21" spans="2:25" x14ac:dyDescent="0.3">
      <c r="B21" s="8" t="s">
        <v>76</v>
      </c>
      <c r="C21" s="6">
        <v>0.46255693217277372</v>
      </c>
      <c r="D21" s="6">
        <v>0.40088652314976797</v>
      </c>
      <c r="E21" s="6">
        <v>0.45818597361816055</v>
      </c>
      <c r="F21" s="6">
        <v>0.40668735320307381</v>
      </c>
      <c r="G21" s="6">
        <v>0.41083042440355805</v>
      </c>
      <c r="H21" s="6">
        <v>0.38112467529864391</v>
      </c>
      <c r="I21" s="54">
        <v>0.37812247524418763</v>
      </c>
      <c r="J21" s="54">
        <v>0.37250039541064361</v>
      </c>
      <c r="K21" s="54">
        <v>0.37371711084524306</v>
      </c>
      <c r="L21" s="6">
        <v>0.36892526214687194</v>
      </c>
      <c r="M21" s="54">
        <v>0.35138873813659699</v>
      </c>
      <c r="N21" s="6">
        <v>0.35506444581291691</v>
      </c>
      <c r="O21" s="112"/>
      <c r="P21" s="6">
        <v>0.63503256026533494</v>
      </c>
      <c r="Q21" s="6">
        <v>0.51501385388213172</v>
      </c>
      <c r="R21" s="6">
        <v>0.39122053863557055</v>
      </c>
      <c r="S21" s="6">
        <v>0.42726991139018922</v>
      </c>
      <c r="T21" s="6">
        <v>0.45662919937740543</v>
      </c>
      <c r="U21" s="6">
        <v>0.41092763457728698</v>
      </c>
      <c r="V21" s="6">
        <v>0.37309295985796681</v>
      </c>
      <c r="W21" s="7"/>
      <c r="X21" s="6">
        <v>0.37520373241833127</v>
      </c>
      <c r="Y21" s="54">
        <v>0.35324350360751328</v>
      </c>
    </row>
    <row r="22" spans="2:25" x14ac:dyDescent="0.3">
      <c r="B22" s="8" t="s">
        <v>77</v>
      </c>
      <c r="C22" s="54">
        <v>4.815252266998668E-2</v>
      </c>
      <c r="D22" s="54">
        <v>4.6960750608252305E-2</v>
      </c>
      <c r="E22" s="54">
        <v>4.8285820756007333E-2</v>
      </c>
      <c r="F22" s="54">
        <v>4.561679854203636E-2</v>
      </c>
      <c r="G22" s="54">
        <v>4.4087317477108194E-2</v>
      </c>
      <c r="H22" s="54">
        <v>4.4370647269963953E-2</v>
      </c>
      <c r="I22" s="54">
        <v>4.4308588650477404E-2</v>
      </c>
      <c r="J22" s="54">
        <v>4.3805771858094367E-2</v>
      </c>
      <c r="K22" s="54">
        <v>4.3389670638867422E-2</v>
      </c>
      <c r="L22" s="54">
        <v>4.2222079685534757E-2</v>
      </c>
      <c r="M22" s="54">
        <v>4.2434443130127245E-2</v>
      </c>
      <c r="N22" s="6">
        <v>4.1091900568283268E-2</v>
      </c>
      <c r="O22" s="112"/>
      <c r="P22" s="6">
        <v>7.8037449599603972E-2</v>
      </c>
      <c r="Q22" s="6">
        <v>5.9493128335412523E-2</v>
      </c>
      <c r="R22" s="6">
        <v>4.5920321772403731E-2</v>
      </c>
      <c r="S22" s="6">
        <v>5.0636413776143495E-2</v>
      </c>
      <c r="T22" s="6">
        <v>4.8847382048532534E-2</v>
      </c>
      <c r="U22" s="6">
        <v>4.5202164510965079E-2</v>
      </c>
      <c r="V22" s="6">
        <v>4.2998153554853716E-2</v>
      </c>
      <c r="X22" s="6">
        <v>4.3871828068964829E-2</v>
      </c>
      <c r="Y22" s="54">
        <v>4.1723680517807483E-2</v>
      </c>
    </row>
    <row r="23" spans="2:25" x14ac:dyDescent="0.3">
      <c r="B23" s="8" t="s">
        <v>78</v>
      </c>
      <c r="C23" s="54">
        <v>0.46589999999999998</v>
      </c>
      <c r="D23" s="6">
        <v>0.52659999999999996</v>
      </c>
      <c r="E23" s="6">
        <v>0.47220000000000001</v>
      </c>
      <c r="F23" s="6">
        <v>0.48670000000000002</v>
      </c>
      <c r="G23" s="6">
        <v>0.72260000000000002</v>
      </c>
      <c r="H23" s="54">
        <v>0.70909999999999995</v>
      </c>
      <c r="I23" s="54">
        <v>0.66700000000000004</v>
      </c>
      <c r="J23" s="54">
        <v>0.65893218584780666</v>
      </c>
      <c r="K23" s="54">
        <v>0.60560449135398087</v>
      </c>
      <c r="L23" s="6">
        <v>0.60552387766366744</v>
      </c>
      <c r="M23" s="54">
        <v>0.58413375860249483</v>
      </c>
      <c r="N23" s="54">
        <v>0.57107656436882592</v>
      </c>
      <c r="O23" s="35"/>
      <c r="P23" s="54">
        <v>0.91159999999999985</v>
      </c>
      <c r="Q23" s="54">
        <v>0.81119999999999992</v>
      </c>
      <c r="R23" s="54">
        <v>0.71509707902306996</v>
      </c>
      <c r="S23" s="54">
        <v>0.55869999999999997</v>
      </c>
      <c r="T23" s="6">
        <v>0.52659999999999996</v>
      </c>
      <c r="U23" s="6">
        <v>0.70909999999999995</v>
      </c>
      <c r="V23" s="6">
        <v>0.605523877663667</v>
      </c>
      <c r="X23" s="6">
        <v>0.70909999999999995</v>
      </c>
      <c r="Y23" s="54">
        <v>0.57107656436882592</v>
      </c>
    </row>
    <row r="24" spans="2:25" x14ac:dyDescent="0.3">
      <c r="B24" s="8" t="s">
        <v>79</v>
      </c>
      <c r="C24" s="53">
        <v>135.32744849424887</v>
      </c>
      <c r="D24" s="53">
        <v>141.72711073277455</v>
      </c>
      <c r="E24" s="53">
        <v>146.84438471784759</v>
      </c>
      <c r="F24" s="53">
        <v>152.6959567205727</v>
      </c>
      <c r="G24" s="53">
        <v>206.33517147330633</v>
      </c>
      <c r="H24" s="62">
        <v>214.72594631291739</v>
      </c>
      <c r="I24" s="62">
        <v>222.62385150230884</v>
      </c>
      <c r="J24" s="62">
        <v>231.70589548595962</v>
      </c>
      <c r="K24" s="62">
        <v>240.87119029104122</v>
      </c>
      <c r="L24" s="57">
        <v>251.05222315156993</v>
      </c>
      <c r="M24" s="98">
        <v>262.79194738515844</v>
      </c>
      <c r="N24" s="57">
        <v>269.04353625269806</v>
      </c>
      <c r="O24" s="35"/>
      <c r="P24" s="104">
        <v>96.18</v>
      </c>
      <c r="Q24" s="104">
        <v>99.028690597969202</v>
      </c>
      <c r="R24" s="104">
        <v>109.03957691669</v>
      </c>
      <c r="S24" s="104">
        <v>123.107932901045</v>
      </c>
      <c r="T24" s="58">
        <v>141.727110732775</v>
      </c>
      <c r="U24" s="58">
        <v>214.72594631291699</v>
      </c>
      <c r="V24" s="58">
        <v>251.05222315156993</v>
      </c>
      <c r="X24" s="57">
        <v>231.70589548595962</v>
      </c>
      <c r="Y24" s="132">
        <v>269.04353625269806</v>
      </c>
    </row>
    <row r="25" spans="2:25" x14ac:dyDescent="0.3">
      <c r="B25" s="8"/>
      <c r="G25" s="63"/>
      <c r="H25" s="63"/>
      <c r="I25" s="63"/>
      <c r="J25" s="63"/>
      <c r="K25" s="63"/>
      <c r="L25" s="63"/>
      <c r="M25" s="63"/>
      <c r="N25" s="63"/>
      <c r="Q25" s="5"/>
      <c r="R25" s="5"/>
      <c r="S25" s="5"/>
      <c r="T25" s="5"/>
      <c r="U25" s="5"/>
      <c r="V25" s="63"/>
    </row>
    <row r="26" spans="2:25" x14ac:dyDescent="0.3">
      <c r="B26" s="64" t="s">
        <v>134</v>
      </c>
      <c r="C26" s="58">
        <v>3868.5413345553779</v>
      </c>
      <c r="D26" s="58">
        <v>4141.3400424758156</v>
      </c>
      <c r="E26" s="58">
        <v>4495.234540403816</v>
      </c>
      <c r="F26" s="58">
        <v>4726.7781858413991</v>
      </c>
      <c r="G26" s="58">
        <v>5283.4685612380508</v>
      </c>
      <c r="H26" s="58">
        <v>5801.1459598032025</v>
      </c>
      <c r="I26" s="58">
        <v>5980.3634398537952</v>
      </c>
      <c r="J26" s="104">
        <v>6383.3086978267502</v>
      </c>
      <c r="K26" s="104">
        <v>6933.8510653716294</v>
      </c>
      <c r="L26" s="104">
        <v>7507.3821994087493</v>
      </c>
      <c r="M26" s="104">
        <v>7967.0490726313637</v>
      </c>
      <c r="N26" s="104">
        <v>8383.4655253197307</v>
      </c>
      <c r="O26" s="6"/>
      <c r="P26" s="58">
        <v>1131.1020809936156</v>
      </c>
      <c r="Q26" s="58">
        <v>1566.8727688958838</v>
      </c>
      <c r="R26" s="58">
        <v>2130.8158792452641</v>
      </c>
      <c r="S26" s="58">
        <v>2841.9309861706552</v>
      </c>
      <c r="T26" s="58">
        <v>3758.4060827388166</v>
      </c>
      <c r="U26" s="58">
        <v>5044.8117102383685</v>
      </c>
      <c r="V26" s="104">
        <v>6770.8412096377997</v>
      </c>
      <c r="X26" s="4">
        <v>6197.1310297120899</v>
      </c>
      <c r="Y26" s="4">
        <v>8163.9166855021358</v>
      </c>
    </row>
    <row r="27" spans="2:25" x14ac:dyDescent="0.3">
      <c r="B27" s="64" t="s">
        <v>145</v>
      </c>
      <c r="C27" s="58">
        <v>1163.2604253214856</v>
      </c>
      <c r="D27" s="58">
        <v>1212.5196369584069</v>
      </c>
      <c r="E27" s="58">
        <v>1263.8571846827963</v>
      </c>
      <c r="F27" s="58">
        <v>1331.0764226072963</v>
      </c>
      <c r="G27" s="58">
        <v>1791.9037310916463</v>
      </c>
      <c r="H27" s="58">
        <v>2254</v>
      </c>
      <c r="I27" s="58">
        <v>2342.7397020084145</v>
      </c>
      <c r="J27" s="104">
        <v>2437.743983153106</v>
      </c>
      <c r="K27" s="104">
        <v>2541.8959967649389</v>
      </c>
      <c r="L27" s="104">
        <v>2651.7189515700579</v>
      </c>
      <c r="M27" s="104">
        <v>2772.582512136566</v>
      </c>
      <c r="N27" s="104">
        <v>2875.8499363439896</v>
      </c>
      <c r="P27" s="58">
        <v>567.84283840634146</v>
      </c>
      <c r="Q27" s="58">
        <v>799.54582100872585</v>
      </c>
      <c r="R27" s="58">
        <v>848.28372480982853</v>
      </c>
      <c r="S27" s="58">
        <v>937.26941955082884</v>
      </c>
      <c r="T27" s="58">
        <v>1076.1271902138287</v>
      </c>
      <c r="U27" s="58">
        <v>1769.5757090291836</v>
      </c>
      <c r="V27" s="104">
        <v>2503.7881542227169</v>
      </c>
      <c r="X27" s="4">
        <v>2393.6260259262649</v>
      </c>
      <c r="Y27" s="4">
        <v>2812.0028325909911</v>
      </c>
    </row>
    <row r="28" spans="2:25" x14ac:dyDescent="0.3">
      <c r="B28" s="64" t="s">
        <v>146</v>
      </c>
      <c r="C28" s="58">
        <v>3784.2172650609004</v>
      </c>
      <c r="D28" s="58">
        <v>4156.4957124364855</v>
      </c>
      <c r="E28" s="58">
        <v>4559.2275110413493</v>
      </c>
      <c r="F28" s="58">
        <v>4969.8567162508198</v>
      </c>
      <c r="G28" s="58">
        <v>5395.087443537549</v>
      </c>
      <c r="H28" s="58">
        <v>5847</v>
      </c>
      <c r="I28" s="58">
        <v>6296.5475089450101</v>
      </c>
      <c r="J28" s="104">
        <v>6774.0586256360102</v>
      </c>
      <c r="K28" s="104">
        <v>7328.8133933689851</v>
      </c>
      <c r="L28" s="104">
        <v>7903.8989711899749</v>
      </c>
      <c r="M28" s="104">
        <v>8450.8443196559656</v>
      </c>
      <c r="N28" s="104">
        <v>8982.0313897303804</v>
      </c>
      <c r="P28" s="58">
        <v>989.64573359650012</v>
      </c>
      <c r="Q28" s="58">
        <v>1348.9117106190502</v>
      </c>
      <c r="R28" s="58">
        <v>1859.1581809930999</v>
      </c>
      <c r="S28" s="58">
        <v>2635.910245560945</v>
      </c>
      <c r="T28" s="58">
        <v>3716.3618702818803</v>
      </c>
      <c r="U28" s="58">
        <v>5221.7325758314801</v>
      </c>
      <c r="V28" s="104">
        <v>7136.6311703019801</v>
      </c>
      <c r="X28" s="4">
        <v>6561.5455924809903</v>
      </c>
      <c r="Y28" s="4">
        <v>8720.4149348883857</v>
      </c>
    </row>
    <row r="29" spans="2:25" x14ac:dyDescent="0.3">
      <c r="B29" s="64" t="s">
        <v>147</v>
      </c>
      <c r="C29" s="58">
        <v>2589.9486234650003</v>
      </c>
      <c r="D29" s="58">
        <v>2813.8445196365001</v>
      </c>
      <c r="E29" s="58">
        <v>3139.1188606525002</v>
      </c>
      <c r="F29" s="58">
        <v>3288.6434361489996</v>
      </c>
      <c r="G29" s="58">
        <v>3383.10475769</v>
      </c>
      <c r="H29" s="58">
        <v>3445</v>
      </c>
      <c r="I29" s="58">
        <v>3533.9416095110005</v>
      </c>
      <c r="J29" s="104">
        <v>3832.4842480605002</v>
      </c>
      <c r="K29" s="104">
        <v>4262.9596079379999</v>
      </c>
      <c r="L29" s="104">
        <v>4743.4983258085003</v>
      </c>
      <c r="M29" s="104">
        <v>5077.883107016999</v>
      </c>
      <c r="N29" s="104">
        <v>5341.0974142167906</v>
      </c>
      <c r="P29" s="58">
        <v>429.37893155999996</v>
      </c>
      <c r="Q29" s="58">
        <v>717.57843422400003</v>
      </c>
      <c r="R29" s="58">
        <v>1201.3314943785001</v>
      </c>
      <c r="S29" s="58">
        <v>1770.0569271759998</v>
      </c>
      <c r="T29" s="58">
        <v>2516.4118334299997</v>
      </c>
      <c r="U29" s="58">
        <v>3184.6589068465005</v>
      </c>
      <c r="V29" s="104">
        <v>4174.9708786760002</v>
      </c>
      <c r="X29" s="4">
        <v>3694.4321608054997</v>
      </c>
      <c r="Y29" s="4">
        <v>5217.2665422957889</v>
      </c>
    </row>
    <row r="31" spans="2:25" x14ac:dyDescent="0.3">
      <c r="B31" s="64" t="s">
        <v>195</v>
      </c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P31" s="6"/>
      <c r="Q31" s="6"/>
      <c r="R31" s="6"/>
      <c r="S31" s="6"/>
      <c r="T31" s="6"/>
      <c r="U31" s="6"/>
      <c r="V31" s="6"/>
    </row>
    <row r="32" spans="2:25" x14ac:dyDescent="0.3">
      <c r="J32" s="63"/>
      <c r="K32" s="63"/>
      <c r="L32" s="63"/>
      <c r="M32" s="63"/>
      <c r="N32" s="63"/>
    </row>
    <row r="33" spans="10:14" x14ac:dyDescent="0.3">
      <c r="J33" s="82"/>
      <c r="K33" s="82"/>
      <c r="L33" s="82"/>
      <c r="M33" s="82"/>
      <c r="N33" s="82"/>
    </row>
  </sheetData>
  <hyperlinks>
    <hyperlink ref="A1" location="Index!A1" display="Index" xr:uid="{FF642FA9-AEDB-4E3C-8C84-426517A4A8B7}"/>
  </hyperlinks>
  <pageMargins left="0.7" right="0.7" top="0.75" bottom="0.75" header="0.3" footer="0.3"/>
  <pageSetup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F7674B-B397-4612-A1E9-8E1BB13E639B}">
  <dimension ref="A1:W23"/>
  <sheetViews>
    <sheetView zoomScale="80" zoomScaleNormal="80" workbookViewId="0"/>
  </sheetViews>
  <sheetFormatPr defaultRowHeight="14.4" x14ac:dyDescent="0.3"/>
  <cols>
    <col min="1" max="1" width="5.77734375" bestFit="1" customWidth="1"/>
    <col min="2" max="2" width="33.88671875" bestFit="1" customWidth="1"/>
    <col min="3" max="5" width="10.44140625" bestFit="1" customWidth="1"/>
    <col min="6" max="7" width="11.88671875" bestFit="1" customWidth="1"/>
    <col min="8" max="9" width="11.88671875" customWidth="1"/>
    <col min="10" max="10" width="11.33203125" bestFit="1" customWidth="1"/>
    <col min="11" max="14" width="11.33203125" customWidth="1"/>
    <col min="16" max="18" width="9.44140625" bestFit="1" customWidth="1"/>
    <col min="19" max="19" width="11" bestFit="1" customWidth="1"/>
    <col min="20" max="20" width="10.44140625" bestFit="1" customWidth="1"/>
    <col min="21" max="21" width="11.88671875" bestFit="1" customWidth="1"/>
    <col min="22" max="22" width="11.33203125" bestFit="1" customWidth="1"/>
  </cols>
  <sheetData>
    <row r="1" spans="1:23" x14ac:dyDescent="0.3">
      <c r="A1" s="61" t="s">
        <v>140</v>
      </c>
    </row>
    <row r="3" spans="1:23" x14ac:dyDescent="0.3">
      <c r="B3" s="3"/>
      <c r="C3" s="2" t="s">
        <v>36</v>
      </c>
      <c r="D3" s="2" t="s">
        <v>35</v>
      </c>
      <c r="E3" s="2" t="s">
        <v>13</v>
      </c>
      <c r="F3" s="2" t="s">
        <v>12</v>
      </c>
      <c r="G3" s="2" t="s">
        <v>39</v>
      </c>
      <c r="H3" s="2" t="s">
        <v>166</v>
      </c>
      <c r="I3" s="2" t="s">
        <v>174</v>
      </c>
      <c r="J3" s="2" t="s">
        <v>180</v>
      </c>
      <c r="K3" s="2" t="s">
        <v>182</v>
      </c>
      <c r="L3" s="2" t="s">
        <v>185</v>
      </c>
      <c r="M3" s="2" t="s">
        <v>189</v>
      </c>
      <c r="N3" s="2" t="s">
        <v>196</v>
      </c>
      <c r="P3" s="2" t="s">
        <v>86</v>
      </c>
      <c r="Q3" s="2" t="s">
        <v>42</v>
      </c>
      <c r="R3" s="2" t="s">
        <v>0</v>
      </c>
      <c r="S3" s="2" t="s">
        <v>1</v>
      </c>
      <c r="T3" s="2" t="s">
        <v>2</v>
      </c>
      <c r="U3" s="2" t="s">
        <v>167</v>
      </c>
      <c r="V3" s="2" t="s">
        <v>186</v>
      </c>
    </row>
    <row r="4" spans="1:23" x14ac:dyDescent="0.3">
      <c r="B4" s="12" t="s">
        <v>115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P4" s="13"/>
      <c r="Q4" s="13"/>
      <c r="R4" s="13"/>
      <c r="S4" s="13"/>
      <c r="T4" s="13"/>
      <c r="U4" s="13"/>
      <c r="V4" s="13"/>
    </row>
    <row r="5" spans="1:23" x14ac:dyDescent="0.3">
      <c r="B5" s="8" t="s">
        <v>104</v>
      </c>
      <c r="C5" s="20">
        <v>1881.1347820318028</v>
      </c>
      <c r="D5" s="20">
        <v>2058.3654097826065</v>
      </c>
      <c r="E5" s="20">
        <v>2178.8623638362528</v>
      </c>
      <c r="F5" s="4">
        <v>2259.1336914524527</v>
      </c>
      <c r="G5" s="4">
        <v>2404.0661680755275</v>
      </c>
      <c r="H5" s="4">
        <v>2414.2276671330401</v>
      </c>
      <c r="I5" s="4">
        <v>2473.9899654601427</v>
      </c>
      <c r="J5" s="4">
        <v>2847.2106206129401</v>
      </c>
      <c r="K5" s="4">
        <v>3086.041897873316</v>
      </c>
      <c r="L5" s="4">
        <v>3322.271217082166</v>
      </c>
      <c r="M5" s="4">
        <v>3547.2993016369874</v>
      </c>
      <c r="N5" s="4">
        <v>3755.6752141093639</v>
      </c>
      <c r="P5" s="4">
        <v>182.76</v>
      </c>
      <c r="Q5" s="4">
        <v>477.93</v>
      </c>
      <c r="R5" s="4">
        <v>835.74581557635736</v>
      </c>
      <c r="S5" s="4">
        <v>1494.9511248965639</v>
      </c>
      <c r="T5" s="4">
        <v>2058.3654097826065</v>
      </c>
      <c r="U5" s="4">
        <v>2414.2276671330401</v>
      </c>
      <c r="V5" s="4">
        <v>3322.271217082166</v>
      </c>
      <c r="W5" s="5"/>
    </row>
    <row r="6" spans="1:23" x14ac:dyDescent="0.3">
      <c r="B6" s="8" t="s">
        <v>37</v>
      </c>
      <c r="C6" s="20">
        <v>428.18010000000004</v>
      </c>
      <c r="D6" s="20">
        <v>578.43799999999999</v>
      </c>
      <c r="E6" s="20">
        <v>644.31504000035306</v>
      </c>
      <c r="F6" s="4">
        <v>576.95842000000005</v>
      </c>
      <c r="G6" s="4">
        <v>713.49622000035288</v>
      </c>
      <c r="H6" s="4">
        <v>639.34240000035288</v>
      </c>
      <c r="I6" s="4">
        <v>844.12740000035296</v>
      </c>
      <c r="J6" s="4">
        <v>792.74734000035278</v>
      </c>
      <c r="K6" s="4">
        <v>745.4887800003529</v>
      </c>
      <c r="L6" s="4">
        <v>900.13106000035305</v>
      </c>
      <c r="M6" s="4">
        <v>946.64950000035265</v>
      </c>
      <c r="N6" s="4">
        <v>993.96954000035305</v>
      </c>
      <c r="O6" s="84"/>
      <c r="P6" s="4">
        <v>155.38999999999999</v>
      </c>
      <c r="Q6" s="4">
        <v>150.44</v>
      </c>
      <c r="R6" s="4">
        <v>546.72640588235288</v>
      </c>
      <c r="S6" s="4">
        <v>344.04899999999998</v>
      </c>
      <c r="T6" s="4">
        <v>578.43799999999999</v>
      </c>
      <c r="U6" s="4">
        <v>639.34240000035288</v>
      </c>
      <c r="V6" s="4">
        <v>900.13106000035305</v>
      </c>
    </row>
    <row r="7" spans="1:23" x14ac:dyDescent="0.3">
      <c r="B7" s="8" t="s">
        <v>33</v>
      </c>
      <c r="C7" s="20">
        <v>165</v>
      </c>
      <c r="D7" s="20">
        <v>165</v>
      </c>
      <c r="E7" s="20">
        <v>142.5</v>
      </c>
      <c r="F7" s="4">
        <v>107.5</v>
      </c>
      <c r="G7" s="4">
        <v>50</v>
      </c>
      <c r="H7" s="4">
        <v>30</v>
      </c>
      <c r="I7" s="4">
        <v>30</v>
      </c>
      <c r="J7" s="4">
        <v>30</v>
      </c>
      <c r="K7" s="4">
        <v>30</v>
      </c>
      <c r="L7" s="4">
        <v>50</v>
      </c>
      <c r="M7" s="4">
        <v>46.875</v>
      </c>
      <c r="N7" s="4">
        <v>43.75</v>
      </c>
      <c r="P7" s="4">
        <v>142.86000000000001</v>
      </c>
      <c r="Q7" s="4">
        <v>228.57</v>
      </c>
      <c r="R7" s="4">
        <v>65</v>
      </c>
      <c r="S7" s="4">
        <v>180</v>
      </c>
      <c r="T7" s="4">
        <v>165</v>
      </c>
      <c r="U7" s="4">
        <v>30</v>
      </c>
      <c r="V7" s="4">
        <v>50</v>
      </c>
    </row>
    <row r="8" spans="1:23" x14ac:dyDescent="0.3">
      <c r="B8" s="8" t="s">
        <v>97</v>
      </c>
      <c r="C8" s="20">
        <v>79.81</v>
      </c>
      <c r="D8" s="20">
        <v>79.81</v>
      </c>
      <c r="E8" s="20">
        <v>243.51</v>
      </c>
      <c r="F8" s="4">
        <v>243.51</v>
      </c>
      <c r="G8" s="4">
        <v>243.51</v>
      </c>
      <c r="H8" s="4">
        <v>243.51</v>
      </c>
      <c r="I8" s="4">
        <v>243.51</v>
      </c>
      <c r="J8" s="4">
        <v>243.51</v>
      </c>
      <c r="K8" s="4">
        <v>243.51</v>
      </c>
      <c r="L8" s="4">
        <v>243.51</v>
      </c>
      <c r="M8" s="4">
        <v>243.51</v>
      </c>
      <c r="N8" s="4">
        <v>239.606778865</v>
      </c>
      <c r="P8" s="4">
        <v>0</v>
      </c>
      <c r="Q8" s="4">
        <v>0</v>
      </c>
      <c r="R8" s="4">
        <v>0</v>
      </c>
      <c r="S8" s="4">
        <v>0</v>
      </c>
      <c r="T8" s="4">
        <v>79.81</v>
      </c>
      <c r="U8" s="4">
        <v>243.51</v>
      </c>
      <c r="V8" s="4">
        <v>243.51</v>
      </c>
    </row>
    <row r="9" spans="1:23" x14ac:dyDescent="0.3">
      <c r="B9" s="8" t="s">
        <v>98</v>
      </c>
      <c r="C9" s="20">
        <v>97.032080925348879</v>
      </c>
      <c r="D9" s="20">
        <v>88.055482344959643</v>
      </c>
      <c r="E9" s="20">
        <v>82.703358508650027</v>
      </c>
      <c r="F9" s="4">
        <v>77.906854006999993</v>
      </c>
      <c r="G9" s="4">
        <v>75.100708162000004</v>
      </c>
      <c r="H9" s="4">
        <v>70.960677000000004</v>
      </c>
      <c r="I9" s="4">
        <v>67.5</v>
      </c>
      <c r="J9" s="4">
        <v>63.205540550000002</v>
      </c>
      <c r="K9" s="4">
        <v>408.15369368747184</v>
      </c>
      <c r="L9" s="4">
        <v>388.21328398265001</v>
      </c>
      <c r="M9" s="4">
        <v>369.88572184873954</v>
      </c>
      <c r="N9" s="4">
        <v>426.41726651133024</v>
      </c>
      <c r="P9" s="4">
        <v>30</v>
      </c>
      <c r="Q9" s="4">
        <v>53.73</v>
      </c>
      <c r="R9" s="4">
        <v>57.392922627785353</v>
      </c>
      <c r="S9" s="4">
        <v>18.763598937623211</v>
      </c>
      <c r="T9" s="4">
        <v>88.055482344959643</v>
      </c>
      <c r="U9" s="4">
        <v>70.960677000000004</v>
      </c>
      <c r="V9" s="4">
        <v>388.21328398265001</v>
      </c>
    </row>
    <row r="10" spans="1:23" x14ac:dyDescent="0.3">
      <c r="B10" s="8" t="s">
        <v>105</v>
      </c>
      <c r="C10" s="20">
        <v>528.32887492500004</v>
      </c>
      <c r="D10" s="20">
        <v>692.73539080469993</v>
      </c>
      <c r="E10" s="20">
        <v>764.37072741420002</v>
      </c>
      <c r="F10" s="4">
        <v>847.58514169410023</v>
      </c>
      <c r="G10" s="4">
        <v>910.39698137159996</v>
      </c>
      <c r="H10" s="4">
        <v>948.50368637130009</v>
      </c>
      <c r="I10" s="4">
        <v>1025.0678359440001</v>
      </c>
      <c r="J10" s="4">
        <v>1095.2376026498996</v>
      </c>
      <c r="K10" s="4">
        <v>1172.8989292256999</v>
      </c>
      <c r="L10" s="4">
        <v>1226.4028438733999</v>
      </c>
      <c r="M10" s="4">
        <v>1395.5007967983001</v>
      </c>
      <c r="N10" s="4">
        <v>1501.1851771008</v>
      </c>
      <c r="P10" s="4">
        <v>0</v>
      </c>
      <c r="Q10" s="4">
        <v>0</v>
      </c>
      <c r="R10" s="4">
        <v>158.27044528620004</v>
      </c>
      <c r="S10" s="4">
        <v>382.2478386894</v>
      </c>
      <c r="T10" s="4">
        <v>692.73539080469993</v>
      </c>
      <c r="U10" s="4">
        <v>948.50368637130009</v>
      </c>
      <c r="V10" s="4">
        <v>1226.4028438733999</v>
      </c>
    </row>
    <row r="11" spans="1:23" x14ac:dyDescent="0.3">
      <c r="B11" s="9" t="s">
        <v>34</v>
      </c>
      <c r="C11" s="32">
        <f>SUM(C5:C10)</f>
        <v>3179.4858378821518</v>
      </c>
      <c r="D11" s="32">
        <f t="shared" ref="D11:L11" si="0">SUM(D5:D10)</f>
        <v>3662.4042829322661</v>
      </c>
      <c r="E11" s="32">
        <f t="shared" si="0"/>
        <v>4056.2614897594558</v>
      </c>
      <c r="F11" s="32">
        <f t="shared" si="0"/>
        <v>4112.5941071535535</v>
      </c>
      <c r="G11" s="32">
        <f t="shared" si="0"/>
        <v>4396.5700776094809</v>
      </c>
      <c r="H11" s="32">
        <f t="shared" si="0"/>
        <v>4346.5444305046931</v>
      </c>
      <c r="I11" s="32">
        <f t="shared" si="0"/>
        <v>4684.1952014044955</v>
      </c>
      <c r="J11" s="32">
        <f t="shared" si="0"/>
        <v>5071.9111038131923</v>
      </c>
      <c r="K11" s="32">
        <f t="shared" si="0"/>
        <v>5686.0933007868407</v>
      </c>
      <c r="L11" s="32">
        <f t="shared" si="0"/>
        <v>6130.52840493857</v>
      </c>
      <c r="M11" s="32">
        <f t="shared" ref="M11:N11" si="1">SUM(M5:M10)</f>
        <v>6549.7203202843793</v>
      </c>
      <c r="N11" s="32">
        <f t="shared" si="1"/>
        <v>6960.6039765868463</v>
      </c>
      <c r="O11" s="84"/>
      <c r="P11" s="32">
        <f t="shared" ref="P11:Q11" si="2">SUM(P5:P10)</f>
        <v>511.01</v>
      </c>
      <c r="Q11" s="32">
        <f t="shared" si="2"/>
        <v>910.67000000000007</v>
      </c>
      <c r="R11" s="37">
        <v>1663.1355893726957</v>
      </c>
      <c r="S11" s="32">
        <f t="shared" ref="S11" si="3">SUM(S5:S10)</f>
        <v>2420.0115625235871</v>
      </c>
      <c r="T11" s="37">
        <v>3662.4042829322661</v>
      </c>
      <c r="U11" s="32">
        <f t="shared" ref="U11:V11" si="4">SUM(U5:U10)</f>
        <v>4346.5444305046931</v>
      </c>
      <c r="V11" s="32">
        <f t="shared" si="4"/>
        <v>6130.52840493857</v>
      </c>
    </row>
    <row r="12" spans="1:23" x14ac:dyDescent="0.3">
      <c r="B12" s="12" t="s">
        <v>114</v>
      </c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5"/>
      <c r="P12" s="14"/>
      <c r="Q12" s="14"/>
      <c r="R12" s="14"/>
      <c r="S12" s="14"/>
      <c r="T12" s="14"/>
      <c r="U12" s="13"/>
      <c r="V12" s="13"/>
    </row>
    <row r="13" spans="1:23" x14ac:dyDescent="0.3">
      <c r="B13" s="8" t="s">
        <v>104</v>
      </c>
      <c r="C13" s="33">
        <v>0.59164747948203544</v>
      </c>
      <c r="D13" s="33">
        <v>0.56202572156632513</v>
      </c>
      <c r="E13" s="33">
        <v>0.53716023223282472</v>
      </c>
      <c r="F13" s="33">
        <v>0.54932085019595212</v>
      </c>
      <c r="G13" s="33">
        <v>0.54680492421098292</v>
      </c>
      <c r="H13" s="33">
        <v>0.55543609543931782</v>
      </c>
      <c r="I13" s="33">
        <v>0.52815688908915426</v>
      </c>
      <c r="J13" s="33">
        <f>J5/$J$11</f>
        <v>0.56136839986653841</v>
      </c>
      <c r="K13" s="33">
        <f>K5/$K$11</f>
        <v>0.54273500884100334</v>
      </c>
      <c r="L13" s="33">
        <f>L5/$L$11</f>
        <v>0.54192248981439251</v>
      </c>
      <c r="M13" s="33">
        <f>M5/$M$11</f>
        <v>0.54159553815619543</v>
      </c>
      <c r="N13" s="33">
        <f>N5/$N$11</f>
        <v>0.53956168555806427</v>
      </c>
      <c r="P13" s="5">
        <v>0.35764466448797477</v>
      </c>
      <c r="Q13" s="5">
        <v>0.52481140259369474</v>
      </c>
      <c r="R13" s="5">
        <v>0.50251213485942259</v>
      </c>
      <c r="S13" s="5">
        <v>0.61774544719019009</v>
      </c>
      <c r="T13" s="5">
        <v>0.56202572156632513</v>
      </c>
      <c r="U13" s="6">
        <v>0.55543609543931782</v>
      </c>
      <c r="V13" s="33">
        <f>V5/$L$11</f>
        <v>0.54192248981439251</v>
      </c>
    </row>
    <row r="14" spans="1:23" x14ac:dyDescent="0.3">
      <c r="B14" s="8" t="s">
        <v>37</v>
      </c>
      <c r="C14" s="33">
        <v>0.13466960440534934</v>
      </c>
      <c r="D14" s="33">
        <v>0.15793941774687953</v>
      </c>
      <c r="E14" s="33">
        <v>0.15884455221316665</v>
      </c>
      <c r="F14" s="33">
        <v>0.14029063043114892</v>
      </c>
      <c r="G14" s="33">
        <v>0.16228473728509238</v>
      </c>
      <c r="H14" s="33">
        <v>0.14709211195757096</v>
      </c>
      <c r="I14" s="33">
        <v>0.18020756260269688</v>
      </c>
      <c r="J14" s="33">
        <f t="shared" ref="J14:J19" si="5">J6/$J$11</f>
        <v>0.15630150524608863</v>
      </c>
      <c r="K14" s="33">
        <f t="shared" ref="K14:K19" si="6">K6/$K$11</f>
        <v>0.13110737734415864</v>
      </c>
      <c r="L14" s="33">
        <f t="shared" ref="L14:L19" si="7">L6/$L$11</f>
        <v>0.14682764690809269</v>
      </c>
      <c r="M14" s="33">
        <f t="shared" ref="M14:M19" si="8">M6/$M$11</f>
        <v>0.14453281265592277</v>
      </c>
      <c r="N14" s="33">
        <f t="shared" ref="N14:N19" si="9">N6/$N$11</f>
        <v>0.14279932364256545</v>
      </c>
      <c r="P14" s="5">
        <v>0.30408406880491573</v>
      </c>
      <c r="Q14" s="5">
        <v>0.16519705271942633</v>
      </c>
      <c r="R14" s="5">
        <v>0.32873231104901562</v>
      </c>
      <c r="S14" s="5">
        <v>0.14216832899807544</v>
      </c>
      <c r="T14" s="5">
        <v>0.15793941774687953</v>
      </c>
      <c r="U14" s="6">
        <v>0.14709211195757096</v>
      </c>
      <c r="V14" s="33">
        <f t="shared" ref="V14:V19" si="10">V6/$L$11</f>
        <v>0.14682764690809269</v>
      </c>
    </row>
    <row r="15" spans="1:23" x14ac:dyDescent="0.3">
      <c r="B15" s="8" t="s">
        <v>33</v>
      </c>
      <c r="C15" s="33">
        <v>5.1895183187828292E-2</v>
      </c>
      <c r="D15" s="33">
        <v>4.5052371953839696E-2</v>
      </c>
      <c r="E15" s="33">
        <v>3.5130871212262632E-2</v>
      </c>
      <c r="F15" s="33">
        <v>2.6139219480233095E-2</v>
      </c>
      <c r="G15" s="33">
        <v>1.1372501544928446E-2</v>
      </c>
      <c r="H15" s="33">
        <v>6.9020345885470657E-3</v>
      </c>
      <c r="I15" s="33">
        <v>6.4045153351006568E-3</v>
      </c>
      <c r="J15" s="33">
        <f t="shared" si="5"/>
        <v>5.9149301685207439E-3</v>
      </c>
      <c r="K15" s="33">
        <f t="shared" si="6"/>
        <v>5.2760302044021342E-3</v>
      </c>
      <c r="L15" s="33">
        <f t="shared" si="7"/>
        <v>8.1559038140532059E-3</v>
      </c>
      <c r="M15" s="33">
        <f t="shared" si="8"/>
        <v>7.1567941389541279E-3</v>
      </c>
      <c r="N15" s="33">
        <f t="shared" si="9"/>
        <v>6.2853741064942681E-3</v>
      </c>
      <c r="P15" s="5">
        <v>0.27956400070448723</v>
      </c>
      <c r="Q15" s="5">
        <v>0.25099102858335071</v>
      </c>
      <c r="R15" s="5">
        <v>3.9082802638188273E-2</v>
      </c>
      <c r="S15" s="5">
        <v>7.4379809909790706E-2</v>
      </c>
      <c r="T15" s="5">
        <v>4.5052371953839696E-2</v>
      </c>
      <c r="U15" s="6">
        <v>6.9020345885470657E-3</v>
      </c>
      <c r="V15" s="33">
        <f t="shared" si="10"/>
        <v>8.1559038140532059E-3</v>
      </c>
    </row>
    <row r="16" spans="1:23" x14ac:dyDescent="0.3">
      <c r="B16" s="8" t="s">
        <v>97</v>
      </c>
      <c r="C16" s="33">
        <v>2.5101542849821672E-2</v>
      </c>
      <c r="D16" s="33">
        <v>2.1791695791733005E-2</v>
      </c>
      <c r="E16" s="33">
        <v>6.0033111922091743E-2</v>
      </c>
      <c r="F16" s="33">
        <v>5.9210803122154057E-2</v>
      </c>
      <c r="G16" s="33">
        <v>5.5386357024110516E-2</v>
      </c>
      <c r="H16" s="33">
        <v>5.6023814755236531E-2</v>
      </c>
      <c r="I16" s="33">
        <v>5.1985450975012025E-2</v>
      </c>
      <c r="J16" s="33">
        <f t="shared" si="5"/>
        <v>4.801148817788288E-2</v>
      </c>
      <c r="K16" s="33">
        <f t="shared" si="6"/>
        <v>4.2825537169132122E-2</v>
      </c>
      <c r="L16" s="33">
        <f t="shared" si="7"/>
        <v>3.9720882755201921E-2</v>
      </c>
      <c r="M16" s="33">
        <f t="shared" si="8"/>
        <v>3.7178686736570016E-2</v>
      </c>
      <c r="N16" s="33">
        <f t="shared" si="9"/>
        <v>3.4423274139853008E-2</v>
      </c>
      <c r="P16" s="5">
        <v>0</v>
      </c>
      <c r="Q16" s="5">
        <v>0</v>
      </c>
      <c r="R16" s="5">
        <v>0</v>
      </c>
      <c r="S16" s="5">
        <v>0</v>
      </c>
      <c r="T16" s="5">
        <v>2.1791695791733005E-2</v>
      </c>
      <c r="U16" s="6">
        <v>5.6023814755236531E-2</v>
      </c>
      <c r="V16" s="33">
        <f t="shared" si="10"/>
        <v>3.9720882755201921E-2</v>
      </c>
    </row>
    <row r="17" spans="2:22" x14ac:dyDescent="0.3">
      <c r="B17" s="8" t="s">
        <v>98</v>
      </c>
      <c r="C17" s="33">
        <v>3.0518167361922179E-2</v>
      </c>
      <c r="D17" s="33">
        <v>2.4043080867756885E-2</v>
      </c>
      <c r="E17" s="33">
        <v>2.0389059905887501E-2</v>
      </c>
      <c r="F17" s="33">
        <v>1.8943482380497208E-2</v>
      </c>
      <c r="G17" s="33">
        <v>1.7081658391951308E-2</v>
      </c>
      <c r="H17" s="33">
        <v>1.6325768236023875E-2</v>
      </c>
      <c r="I17" s="33">
        <v>1.4410159503976477E-2</v>
      </c>
      <c r="J17" s="33">
        <f t="shared" si="5"/>
        <v>1.2461878620561875E-2</v>
      </c>
      <c r="K17" s="33">
        <f t="shared" si="6"/>
        <v>7.1781040531113269E-2</v>
      </c>
      <c r="L17" s="33">
        <f t="shared" si="7"/>
        <v>6.3324604070004314E-2</v>
      </c>
      <c r="M17" s="33">
        <f t="shared" si="8"/>
        <v>5.647351394581069E-2</v>
      </c>
      <c r="N17" s="33">
        <f t="shared" si="9"/>
        <v>6.1261532468397273E-2</v>
      </c>
      <c r="P17" s="5">
        <v>5.8707266002622258E-2</v>
      </c>
      <c r="Q17" s="5">
        <v>5.9000516103528161E-2</v>
      </c>
      <c r="R17" s="5">
        <v>3.4508865659854539E-2</v>
      </c>
      <c r="S17" s="5">
        <v>7.7535162344664742E-3</v>
      </c>
      <c r="T17" s="5">
        <v>2.4043080867756885E-2</v>
      </c>
      <c r="U17" s="6">
        <v>1.6325768236023875E-2</v>
      </c>
      <c r="V17" s="33">
        <f t="shared" si="10"/>
        <v>6.3324604070004314E-2</v>
      </c>
    </row>
    <row r="18" spans="2:22" x14ac:dyDescent="0.3">
      <c r="B18" s="8" t="s">
        <v>105</v>
      </c>
      <c r="C18" s="33">
        <v>0.16616802271304301</v>
      </c>
      <c r="D18" s="33">
        <v>0.1891477120734657</v>
      </c>
      <c r="E18" s="33">
        <v>0.18844217251376677</v>
      </c>
      <c r="F18" s="33">
        <v>0.20609501439001446</v>
      </c>
      <c r="G18" s="33">
        <v>0.2070698215429343</v>
      </c>
      <c r="H18" s="33">
        <v>0.21822017502330371</v>
      </c>
      <c r="I18" s="33">
        <v>0.21883542249405974</v>
      </c>
      <c r="J18" s="33">
        <f t="shared" si="5"/>
        <v>0.21594179792040755</v>
      </c>
      <c r="K18" s="33">
        <f t="shared" si="6"/>
        <v>0.20627500591019046</v>
      </c>
      <c r="L18" s="33">
        <f t="shared" si="7"/>
        <v>0.2000484726382552</v>
      </c>
      <c r="M18" s="33">
        <f t="shared" si="8"/>
        <v>0.21306265436654698</v>
      </c>
      <c r="N18" s="33">
        <f t="shared" si="9"/>
        <v>0.21566881008462585</v>
      </c>
      <c r="P18" s="5">
        <v>0</v>
      </c>
      <c r="Q18" s="5">
        <v>0</v>
      </c>
      <c r="R18" s="5">
        <v>9.5163885793518949E-2</v>
      </c>
      <c r="S18" s="5">
        <v>0.1579528976674773</v>
      </c>
      <c r="T18" s="5">
        <v>0.1891477120734657</v>
      </c>
      <c r="U18" s="6">
        <v>0.21822017502330371</v>
      </c>
      <c r="V18" s="33">
        <f t="shared" si="10"/>
        <v>0.2000484726382552</v>
      </c>
    </row>
    <row r="19" spans="2:22" x14ac:dyDescent="0.3">
      <c r="B19" s="9" t="s">
        <v>34</v>
      </c>
      <c r="C19" s="29">
        <v>1</v>
      </c>
      <c r="D19" s="29">
        <v>1</v>
      </c>
      <c r="E19" s="29">
        <v>1</v>
      </c>
      <c r="F19" s="29">
        <v>1</v>
      </c>
      <c r="G19" s="29">
        <v>1</v>
      </c>
      <c r="H19" s="29">
        <v>1</v>
      </c>
      <c r="I19" s="29">
        <v>1</v>
      </c>
      <c r="J19" s="29">
        <f t="shared" si="5"/>
        <v>1</v>
      </c>
      <c r="K19" s="29">
        <f t="shared" si="6"/>
        <v>1</v>
      </c>
      <c r="L19" s="29">
        <f t="shared" si="7"/>
        <v>1</v>
      </c>
      <c r="M19" s="29">
        <f t="shared" si="8"/>
        <v>1</v>
      </c>
      <c r="N19" s="29">
        <f t="shared" si="9"/>
        <v>1</v>
      </c>
      <c r="P19" s="55">
        <f t="shared" ref="P19" si="11">P11/$P$11</f>
        <v>1</v>
      </c>
      <c r="Q19" s="55">
        <f t="shared" ref="Q19" si="12">Q11/$Q$11</f>
        <v>1</v>
      </c>
      <c r="R19" s="55">
        <f t="shared" ref="R19" si="13">R11/$R$11</f>
        <v>1</v>
      </c>
      <c r="S19" s="55">
        <f t="shared" ref="S19" si="14">S11/$S$11</f>
        <v>1</v>
      </c>
      <c r="T19" s="55">
        <f t="shared" ref="T19" si="15">T11/$T$11</f>
        <v>1</v>
      </c>
      <c r="U19" s="55">
        <f t="shared" ref="U19" si="16">U11/$U$11</f>
        <v>1</v>
      </c>
      <c r="V19" s="29">
        <f t="shared" si="10"/>
        <v>1</v>
      </c>
    </row>
    <row r="20" spans="2:22" x14ac:dyDescent="0.3">
      <c r="B20" s="12" t="s">
        <v>108</v>
      </c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P20" s="14"/>
      <c r="Q20" s="14"/>
      <c r="R20" s="14"/>
      <c r="S20" s="14"/>
      <c r="T20" s="14"/>
      <c r="U20" s="13"/>
      <c r="V20" s="13"/>
    </row>
    <row r="21" spans="2:22" x14ac:dyDescent="0.3">
      <c r="B21" t="s">
        <v>106</v>
      </c>
      <c r="C21" s="56" t="s">
        <v>137</v>
      </c>
      <c r="D21" s="56" t="s">
        <v>137</v>
      </c>
      <c r="E21" s="56" t="s">
        <v>137</v>
      </c>
      <c r="F21" s="56" t="s">
        <v>138</v>
      </c>
      <c r="G21" s="56" t="s">
        <v>138</v>
      </c>
      <c r="H21" s="56" t="s">
        <v>138</v>
      </c>
      <c r="I21" s="56" t="s">
        <v>171</v>
      </c>
      <c r="J21" s="56" t="s">
        <v>171</v>
      </c>
      <c r="K21" s="56" t="s">
        <v>171</v>
      </c>
      <c r="L21" s="56" t="s">
        <v>171</v>
      </c>
      <c r="M21" s="56" t="s">
        <v>171</v>
      </c>
      <c r="N21" s="56" t="s">
        <v>171</v>
      </c>
      <c r="P21" s="56" t="s">
        <v>135</v>
      </c>
      <c r="Q21" t="s">
        <v>135</v>
      </c>
      <c r="R21" s="56" t="s">
        <v>135</v>
      </c>
      <c r="S21" s="56" t="s">
        <v>136</v>
      </c>
      <c r="T21" s="56" t="s">
        <v>137</v>
      </c>
      <c r="U21" s="56" t="s">
        <v>138</v>
      </c>
      <c r="V21" s="56" t="s">
        <v>171</v>
      </c>
    </row>
    <row r="22" spans="2:22" x14ac:dyDescent="0.3">
      <c r="B22" t="s">
        <v>107</v>
      </c>
      <c r="C22" s="56" t="s">
        <v>137</v>
      </c>
      <c r="D22" s="56" t="s">
        <v>137</v>
      </c>
      <c r="E22" s="56" t="s">
        <v>137</v>
      </c>
      <c r="F22" s="56" t="s">
        <v>137</v>
      </c>
      <c r="G22" s="56" t="s">
        <v>137</v>
      </c>
      <c r="H22" s="56" t="s">
        <v>138</v>
      </c>
      <c r="I22" s="56" t="s">
        <v>138</v>
      </c>
      <c r="J22" s="56" t="s">
        <v>171</v>
      </c>
      <c r="K22" s="56" t="s">
        <v>171</v>
      </c>
      <c r="L22" s="56" t="s">
        <v>171</v>
      </c>
      <c r="M22" s="56" t="s">
        <v>171</v>
      </c>
      <c r="N22" s="56" t="s">
        <v>171</v>
      </c>
      <c r="P22" s="56" t="s">
        <v>135</v>
      </c>
      <c r="Q22" t="s">
        <v>135</v>
      </c>
      <c r="R22" s="56" t="s">
        <v>135</v>
      </c>
      <c r="S22" s="56" t="s">
        <v>135</v>
      </c>
      <c r="T22" s="56" t="s">
        <v>137</v>
      </c>
      <c r="U22" s="56" t="s">
        <v>138</v>
      </c>
      <c r="V22" s="56" t="s">
        <v>171</v>
      </c>
    </row>
    <row r="23" spans="2:22" x14ac:dyDescent="0.3">
      <c r="B23" t="s">
        <v>170</v>
      </c>
      <c r="C23" s="85" t="s">
        <v>169</v>
      </c>
      <c r="D23" s="85" t="s">
        <v>169</v>
      </c>
      <c r="E23" s="85" t="s">
        <v>169</v>
      </c>
      <c r="F23" s="85" t="s">
        <v>169</v>
      </c>
      <c r="G23" s="85" t="s">
        <v>169</v>
      </c>
      <c r="H23" t="s">
        <v>171</v>
      </c>
      <c r="I23" s="56" t="s">
        <v>171</v>
      </c>
      <c r="J23" s="56" t="s">
        <v>171</v>
      </c>
      <c r="K23" s="56" t="s">
        <v>171</v>
      </c>
      <c r="L23" s="56" t="s">
        <v>171</v>
      </c>
      <c r="M23" s="56" t="s">
        <v>171</v>
      </c>
      <c r="N23" s="56" t="s">
        <v>171</v>
      </c>
      <c r="P23" s="85" t="s">
        <v>169</v>
      </c>
      <c r="Q23" s="85" t="s">
        <v>169</v>
      </c>
      <c r="R23" s="85" t="s">
        <v>169</v>
      </c>
      <c r="S23" s="85" t="s">
        <v>169</v>
      </c>
      <c r="T23" s="85" t="s">
        <v>169</v>
      </c>
      <c r="U23" t="s">
        <v>171</v>
      </c>
      <c r="V23" s="56" t="s">
        <v>171</v>
      </c>
    </row>
  </sheetData>
  <hyperlinks>
    <hyperlink ref="A1" location="Index!A1" display="Index" xr:uid="{A08A0240-E58E-40B4-9FD2-ADCFC98A6E43}"/>
  </hyperlink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Index</vt:lpstr>
      <vt:lpstr>P&amp;L</vt:lpstr>
      <vt:lpstr>BS</vt:lpstr>
      <vt:lpstr>Operational</vt:lpstr>
      <vt:lpstr>Credit Quality</vt:lpstr>
      <vt:lpstr>Yields &amp; Ratios</vt:lpstr>
      <vt:lpstr>Liabilities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Rahul Rajagopalan</dc:creator>
  <cp:lastModifiedBy>Rahul Rajagopalan</cp:lastModifiedBy>
  <cp:lastPrinted>2024-10-23T12:53:43Z</cp:lastPrinted>
  <dcterms:created xsi:type="dcterms:W3CDTF">2023-10-25T10:26:38Z</dcterms:created>
  <dcterms:modified xsi:type="dcterms:W3CDTF">2025-11-04T09:16:16Z</dcterms:modified>
</cp:coreProperties>
</file>